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edric/Contratos/Basis/biblioteca_de_ativos/08.Gerência de Projetos/"/>
    </mc:Choice>
  </mc:AlternateContent>
  <bookViews>
    <workbookView xWindow="50060" yWindow="2740" windowWidth="38400" windowHeight="21940" xr2:uid="{00000000-000D-0000-FFFF-FFFF00000000}"/>
  </bookViews>
  <sheets>
    <sheet name="Folha de Pagamento" sheetId="1" r:id="rId1"/>
    <sheet name="FINANCEIRO" sheetId="2" r:id="rId2"/>
    <sheet name="Painel 20XX" sheetId="3" r:id="rId3"/>
    <sheet name="Geral" sheetId="4" r:id="rId4"/>
    <sheet name="Notas Fiscais Emitidas" sheetId="5" r:id="rId5"/>
    <sheet name="Controle de Consumo" sheetId="6" r:id="rId6"/>
  </sheets>
  <definedNames>
    <definedName name="_xlnm._FilterDatabase" localSheetId="0" hidden="1">'Folha de Pagamento'!$B$2:$H$15</definedName>
  </definedNames>
  <calcPr calcId="171027"/>
</workbook>
</file>

<file path=xl/calcChain.xml><?xml version="1.0" encoding="utf-8"?>
<calcChain xmlns="http://schemas.openxmlformats.org/spreadsheetml/2006/main">
  <c r="F3" i="5" l="1"/>
  <c r="F2" i="5"/>
  <c r="F13" i="5" s="1"/>
  <c r="H16" i="4"/>
  <c r="E16" i="4"/>
  <c r="B16" i="4"/>
  <c r="H15" i="4"/>
  <c r="E15" i="4"/>
  <c r="B15" i="4"/>
  <c r="H14" i="4"/>
  <c r="E14" i="4"/>
  <c r="B14" i="4"/>
  <c r="H13" i="4"/>
  <c r="E13" i="4"/>
  <c r="B13" i="4"/>
  <c r="H12" i="4"/>
  <c r="E12" i="4"/>
  <c r="B12" i="4"/>
  <c r="H11" i="4"/>
  <c r="E11" i="4"/>
  <c r="B11" i="4"/>
  <c r="H10" i="4"/>
  <c r="E10" i="4"/>
  <c r="B10" i="4"/>
  <c r="H9" i="4"/>
  <c r="E9" i="4"/>
  <c r="B9" i="4"/>
  <c r="H8" i="4"/>
  <c r="E8" i="4"/>
  <c r="B8" i="4"/>
  <c r="H7" i="4"/>
  <c r="E7" i="4"/>
  <c r="B7" i="4"/>
  <c r="H6" i="4"/>
  <c r="E6" i="4"/>
  <c r="B6" i="4"/>
  <c r="H5" i="4"/>
  <c r="E5" i="4"/>
  <c r="B5" i="4"/>
  <c r="F37" i="3"/>
  <c r="C16" i="3"/>
  <c r="C15" i="3"/>
  <c r="C14" i="3"/>
  <c r="C13" i="3"/>
  <c r="C12" i="3"/>
  <c r="C11" i="3"/>
  <c r="C10" i="3"/>
  <c r="B7" i="3" s="1"/>
  <c r="X18" i="2"/>
  <c r="U18" i="2"/>
  <c r="W18" i="2" s="1"/>
  <c r="F18" i="2"/>
  <c r="D18" i="2"/>
  <c r="H18" i="2" s="1"/>
  <c r="X17" i="2"/>
  <c r="U17" i="2"/>
  <c r="W17" i="2" s="1"/>
  <c r="F17" i="2"/>
  <c r="D17" i="2"/>
  <c r="H17" i="2" s="1"/>
  <c r="X16" i="2"/>
  <c r="U16" i="2"/>
  <c r="W16" i="2" s="1"/>
  <c r="F16" i="2"/>
  <c r="D16" i="2"/>
  <c r="H16" i="2" s="1"/>
  <c r="F15" i="2"/>
  <c r="D15" i="2"/>
  <c r="H15" i="2" s="1"/>
  <c r="X14" i="2"/>
  <c r="U14" i="2"/>
  <c r="W14" i="2" s="1"/>
  <c r="F14" i="2"/>
  <c r="D14" i="2"/>
  <c r="H14" i="2" s="1"/>
  <c r="X13" i="2"/>
  <c r="U13" i="2"/>
  <c r="W13" i="2" s="1"/>
  <c r="F13" i="2"/>
  <c r="D13" i="2"/>
  <c r="H13" i="2" s="1"/>
  <c r="X12" i="2"/>
  <c r="U12" i="2"/>
  <c r="W12" i="2" s="1"/>
  <c r="F12" i="2"/>
  <c r="D12" i="2"/>
  <c r="H12" i="2" s="1"/>
  <c r="X11" i="2"/>
  <c r="U11" i="2"/>
  <c r="W11" i="2" s="1"/>
  <c r="F11" i="2"/>
  <c r="D11" i="2"/>
  <c r="H11" i="2" s="1"/>
  <c r="X10" i="2"/>
  <c r="U10" i="2"/>
  <c r="W10" i="2" s="1"/>
  <c r="F10" i="2"/>
  <c r="D10" i="2"/>
  <c r="H10" i="2" s="1"/>
  <c r="X9" i="2"/>
  <c r="U9" i="2"/>
  <c r="W9" i="2" s="1"/>
  <c r="F9" i="2"/>
  <c r="D9" i="2"/>
  <c r="H9" i="2" s="1"/>
  <c r="X8" i="2"/>
  <c r="U8" i="2"/>
  <c r="W8" i="2" s="1"/>
  <c r="F8" i="2"/>
  <c r="D8" i="2"/>
  <c r="H8" i="2" s="1"/>
  <c r="X7" i="2"/>
  <c r="U7" i="2"/>
  <c r="W7" i="2" s="1"/>
  <c r="F7" i="2"/>
  <c r="F19" i="2" s="1"/>
  <c r="D7" i="2"/>
  <c r="H7" i="2" s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  <c r="K5" i="1"/>
  <c r="B18" i="3" s="1"/>
  <c r="J5" i="1"/>
  <c r="I5" i="1"/>
  <c r="H5" i="1"/>
  <c r="J4" i="1"/>
  <c r="I4" i="1"/>
  <c r="H4" i="1"/>
  <c r="K3" i="1"/>
  <c r="B20" i="3" s="1"/>
  <c r="J3" i="1"/>
  <c r="I3" i="1"/>
  <c r="H3" i="1"/>
  <c r="M18" i="2" l="1"/>
  <c r="N18" i="2" s="1"/>
  <c r="F18" i="3"/>
  <c r="I17" i="2"/>
  <c r="V17" i="2"/>
  <c r="S17" i="2"/>
  <c r="K17" i="2"/>
  <c r="J17" i="2"/>
  <c r="L17" i="2" s="1"/>
  <c r="L8" i="2"/>
  <c r="S8" i="2"/>
  <c r="K8" i="2"/>
  <c r="I8" i="2"/>
  <c r="F9" i="3"/>
  <c r="J8" i="2"/>
  <c r="V8" i="2"/>
  <c r="L10" i="2"/>
  <c r="S10" i="2"/>
  <c r="K10" i="2"/>
  <c r="F11" i="3"/>
  <c r="J10" i="2"/>
  <c r="I10" i="2"/>
  <c r="V10" i="2"/>
  <c r="S12" i="2"/>
  <c r="K12" i="2"/>
  <c r="L12" i="2" s="1"/>
  <c r="F13" i="3"/>
  <c r="J12" i="2"/>
  <c r="I12" i="2"/>
  <c r="V12" i="2"/>
  <c r="S14" i="2"/>
  <c r="K14" i="2"/>
  <c r="L14" i="2" s="1"/>
  <c r="F15" i="3"/>
  <c r="J14" i="2"/>
  <c r="I14" i="2"/>
  <c r="V14" i="2"/>
  <c r="I7" i="2"/>
  <c r="H19" i="2"/>
  <c r="V7" i="2"/>
  <c r="L7" i="2"/>
  <c r="F8" i="3"/>
  <c r="S7" i="2"/>
  <c r="K7" i="2"/>
  <c r="J7" i="2"/>
  <c r="I9" i="2"/>
  <c r="V9" i="2"/>
  <c r="S9" i="2"/>
  <c r="K9" i="2"/>
  <c r="L9" i="2" s="1"/>
  <c r="F10" i="3"/>
  <c r="J9" i="2"/>
  <c r="V11" i="2"/>
  <c r="S11" i="2"/>
  <c r="K11" i="2"/>
  <c r="F12" i="3"/>
  <c r="J11" i="2"/>
  <c r="L11" i="2" s="1"/>
  <c r="I11" i="2"/>
  <c r="V13" i="2"/>
  <c r="S13" i="2"/>
  <c r="K13" i="2"/>
  <c r="F14" i="3"/>
  <c r="J13" i="2"/>
  <c r="I13" i="2"/>
  <c r="I15" i="2"/>
  <c r="V15" i="2"/>
  <c r="S15" i="2"/>
  <c r="K15" i="2"/>
  <c r="F16" i="3"/>
  <c r="J15" i="2"/>
  <c r="L15" i="2" s="1"/>
  <c r="L16" i="2"/>
  <c r="S16" i="2"/>
  <c r="K16" i="2"/>
  <c r="J16" i="2"/>
  <c r="F17" i="3"/>
  <c r="I16" i="2"/>
  <c r="V16" i="2"/>
  <c r="S18" i="2"/>
  <c r="K18" i="2"/>
  <c r="J18" i="2"/>
  <c r="I18" i="2"/>
  <c r="F19" i="3"/>
  <c r="V18" i="2"/>
  <c r="M10" i="2"/>
  <c r="M16" i="2"/>
  <c r="M9" i="2"/>
  <c r="M11" i="2"/>
  <c r="M13" i="2"/>
  <c r="M15" i="2"/>
  <c r="M17" i="2"/>
  <c r="D19" i="2"/>
  <c r="M7" i="2"/>
  <c r="M8" i="2"/>
  <c r="M12" i="2"/>
  <c r="M14" i="2"/>
  <c r="I19" i="3" l="1"/>
  <c r="F16" i="4" s="1"/>
  <c r="N17" i="2"/>
  <c r="O17" i="2" s="1"/>
  <c r="I18" i="3"/>
  <c r="F15" i="4" s="1"/>
  <c r="F20" i="3"/>
  <c r="C5" i="4"/>
  <c r="L15" i="3"/>
  <c r="I12" i="4" s="1"/>
  <c r="C12" i="4"/>
  <c r="O8" i="2"/>
  <c r="N15" i="2"/>
  <c r="O15" i="2" s="1"/>
  <c r="I16" i="3"/>
  <c r="F13" i="4" s="1"/>
  <c r="C16" i="4"/>
  <c r="L19" i="3"/>
  <c r="I16" i="4" s="1"/>
  <c r="C9" i="4"/>
  <c r="L12" i="3"/>
  <c r="I9" i="4" s="1"/>
  <c r="L19" i="2"/>
  <c r="N13" i="2"/>
  <c r="Y13" i="2" s="1"/>
  <c r="I14" i="3"/>
  <c r="F11" i="4" s="1"/>
  <c r="Y18" i="2"/>
  <c r="C13" i="4"/>
  <c r="L16" i="3"/>
  <c r="I13" i="4" s="1"/>
  <c r="C11" i="4"/>
  <c r="V19" i="2"/>
  <c r="N11" i="2"/>
  <c r="Y11" i="2" s="1"/>
  <c r="I12" i="3"/>
  <c r="F9" i="4" s="1"/>
  <c r="N9" i="2"/>
  <c r="Y9" i="2" s="1"/>
  <c r="I10" i="3"/>
  <c r="F7" i="4" s="1"/>
  <c r="L17" i="3"/>
  <c r="I14" i="4" s="1"/>
  <c r="C14" i="4"/>
  <c r="I19" i="2"/>
  <c r="C6" i="4"/>
  <c r="I13" i="3"/>
  <c r="F10" i="4" s="1"/>
  <c r="N12" i="2"/>
  <c r="O12" i="2" s="1"/>
  <c r="I17" i="3"/>
  <c r="F14" i="4" s="1"/>
  <c r="N16" i="2"/>
  <c r="O16" i="2" s="1"/>
  <c r="I9" i="3"/>
  <c r="F6" i="4" s="1"/>
  <c r="N8" i="2"/>
  <c r="Y8" i="2" s="1"/>
  <c r="N7" i="2"/>
  <c r="O7" i="2" s="1"/>
  <c r="M19" i="2"/>
  <c r="I8" i="3"/>
  <c r="L13" i="2"/>
  <c r="J19" i="2"/>
  <c r="L18" i="2"/>
  <c r="O18" i="2" s="1"/>
  <c r="Y14" i="2"/>
  <c r="C8" i="4"/>
  <c r="I15" i="3"/>
  <c r="F12" i="4" s="1"/>
  <c r="N14" i="2"/>
  <c r="O14" i="2" s="1"/>
  <c r="I11" i="3"/>
  <c r="F8" i="4" s="1"/>
  <c r="N10" i="2"/>
  <c r="O10" i="2" s="1"/>
  <c r="K19" i="2"/>
  <c r="C7" i="4"/>
  <c r="S19" i="2"/>
  <c r="C10" i="4"/>
  <c r="C15" i="4"/>
  <c r="L10" i="3" l="1"/>
  <c r="I7" i="4" s="1"/>
  <c r="Y17" i="2"/>
  <c r="O11" i="2"/>
  <c r="R11" i="2" s="1"/>
  <c r="Y16" i="2"/>
  <c r="L11" i="3"/>
  <c r="I8" i="4" s="1"/>
  <c r="L14" i="3"/>
  <c r="I11" i="4" s="1"/>
  <c r="R10" i="2"/>
  <c r="Q10" i="2"/>
  <c r="P10" i="2"/>
  <c r="R16" i="2"/>
  <c r="Q16" i="2"/>
  <c r="P16" i="2"/>
  <c r="T16" i="2" s="1"/>
  <c r="R12" i="2"/>
  <c r="Q12" i="2"/>
  <c r="P12" i="2"/>
  <c r="T12" i="2" s="1"/>
  <c r="Q17" i="2"/>
  <c r="P17" i="2"/>
  <c r="R17" i="2"/>
  <c r="Q15" i="2"/>
  <c r="P15" i="2"/>
  <c r="R15" i="2"/>
  <c r="T15" i="2" s="1"/>
  <c r="U15" i="2" s="1"/>
  <c r="I20" i="3"/>
  <c r="F5" i="4"/>
  <c r="F17" i="4" s="1"/>
  <c r="N19" i="2"/>
  <c r="Q8" i="2"/>
  <c r="R8" i="2"/>
  <c r="P8" i="2"/>
  <c r="T8" i="2" s="1"/>
  <c r="Q7" i="2"/>
  <c r="P7" i="2"/>
  <c r="R7" i="2"/>
  <c r="P11" i="2"/>
  <c r="L18" i="3"/>
  <c r="I15" i="4" s="1"/>
  <c r="L9" i="3"/>
  <c r="I6" i="4" s="1"/>
  <c r="L8" i="3"/>
  <c r="R14" i="2"/>
  <c r="Q14" i="2"/>
  <c r="T14" i="2" s="1"/>
  <c r="P14" i="2"/>
  <c r="R18" i="2"/>
  <c r="Q18" i="2"/>
  <c r="P18" i="2"/>
  <c r="T18" i="2" s="1"/>
  <c r="Y10" i="2"/>
  <c r="C17" i="4"/>
  <c r="O9" i="2"/>
  <c r="Y12" i="2"/>
  <c r="Y7" i="2"/>
  <c r="L13" i="3"/>
  <c r="I10" i="4" s="1"/>
  <c r="O13" i="2"/>
  <c r="O19" i="2" l="1"/>
  <c r="Q11" i="2"/>
  <c r="T11" i="2" s="1"/>
  <c r="T17" i="2"/>
  <c r="T10" i="2"/>
  <c r="X15" i="2"/>
  <c r="W15" i="2"/>
  <c r="W19" i="2" s="1"/>
  <c r="U19" i="2"/>
  <c r="I5" i="4"/>
  <c r="I17" i="4" s="1"/>
  <c r="L20" i="3"/>
  <c r="Q9" i="2"/>
  <c r="Q19" i="2" s="1"/>
  <c r="P9" i="2"/>
  <c r="P19" i="2" s="1"/>
  <c r="R9" i="2"/>
  <c r="T9" i="2" s="1"/>
  <c r="T7" i="2"/>
  <c r="P13" i="2"/>
  <c r="R13" i="2"/>
  <c r="R19" i="2" s="1"/>
  <c r="Q13" i="2"/>
  <c r="T13" i="2" l="1"/>
  <c r="T19" i="2"/>
  <c r="Y15" i="2"/>
  <c r="Y19" i="2" s="1"/>
  <c r="X19" i="2"/>
</calcChain>
</file>

<file path=xl/sharedStrings.xml><?xml version="1.0" encoding="utf-8"?>
<sst xmlns="http://schemas.openxmlformats.org/spreadsheetml/2006/main" count="165" uniqueCount="116">
  <si>
    <t>Painel - 20XX</t>
  </si>
  <si>
    <t>Paniel 2017</t>
  </si>
  <si>
    <t>Total Pessoas Equipe</t>
  </si>
  <si>
    <t>Faturamento (NF)</t>
  </si>
  <si>
    <t>Salário Equipe</t>
  </si>
  <si>
    <t>Saldo</t>
  </si>
  <si>
    <t>Mês</t>
  </si>
  <si>
    <t>Valor</t>
  </si>
  <si>
    <t>Total Perfis Equipe</t>
  </si>
  <si>
    <t>Gerente</t>
  </si>
  <si>
    <t>Analista de requisito - Júnior</t>
  </si>
  <si>
    <t>Analista de requisito - Pleno</t>
  </si>
  <si>
    <t>Programador - Júnior</t>
  </si>
  <si>
    <t>Programador - Pleno</t>
  </si>
  <si>
    <t>Programador - Sênior</t>
  </si>
  <si>
    <t>Estagiário - Codificador</t>
  </si>
  <si>
    <t>Média Salarial</t>
  </si>
  <si>
    <t>Folha de Pagamento</t>
  </si>
  <si>
    <t>Total</t>
  </si>
  <si>
    <t>Despesas</t>
  </si>
  <si>
    <t>Preencher com as despesas correntes, Uber, alimentação, material de escritório e etc.</t>
  </si>
  <si>
    <t>Chave</t>
  </si>
  <si>
    <t>Objeto</t>
  </si>
  <si>
    <t>Função</t>
  </si>
  <si>
    <t>Salário atual Basis</t>
  </si>
  <si>
    <t>Data Início</t>
  </si>
  <si>
    <t>Data Fim</t>
  </si>
  <si>
    <t>Data Fim Calculada</t>
  </si>
  <si>
    <t>valor mês contratação</t>
  </si>
  <si>
    <t>valor mês desligamento</t>
  </si>
  <si>
    <t>Total Folha:</t>
  </si>
  <si>
    <t>SL</t>
  </si>
  <si>
    <t>BASISADM-1977</t>
  </si>
  <si>
    <t>Anderson Sathler Moreira Ribeiro</t>
  </si>
  <si>
    <t>Codificador (PHP)</t>
  </si>
  <si>
    <t>BASISADM-3287</t>
  </si>
  <si>
    <t>Antônio Augusto Pinto Gama dos Santos</t>
  </si>
  <si>
    <t>Codificador (.Net)</t>
  </si>
  <si>
    <t>Média Salarial:</t>
  </si>
  <si>
    <t>BASISADM-6165</t>
  </si>
  <si>
    <t>Neimar Trindade de Queiroz Soares</t>
  </si>
  <si>
    <t>Codificador (ASP)</t>
  </si>
  <si>
    <t>BASISADM-8345</t>
  </si>
  <si>
    <t>Danilo Mota Gonçalves</t>
  </si>
  <si>
    <t>Analista de Requisitos</t>
  </si>
  <si>
    <t>BASISADM-4735</t>
  </si>
  <si>
    <t>Ingrid Lenny da Silva Cunha</t>
  </si>
  <si>
    <t>BASISADM-10892</t>
  </si>
  <si>
    <t>Marcela Macedo Barros</t>
  </si>
  <si>
    <t>BASISADM-9090</t>
  </si>
  <si>
    <t>Cristiano Roberto Polato Barreira</t>
  </si>
  <si>
    <t>Preposto</t>
  </si>
  <si>
    <t>BASISADM-1979</t>
  </si>
  <si>
    <t>Rafael Gadia Melazzo</t>
  </si>
  <si>
    <t>BASISADM-3357</t>
  </si>
  <si>
    <t>Willian Carvalho dos Santos</t>
  </si>
  <si>
    <t>BASISADM-2451</t>
  </si>
  <si>
    <t>Filipe Brito Correia</t>
  </si>
  <si>
    <t>BASISADM-10744</t>
  </si>
  <si>
    <t>Henrique Machado dos Santos</t>
  </si>
  <si>
    <t>Codificador (PHP e .NET)</t>
  </si>
  <si>
    <t>BASISADM-10722</t>
  </si>
  <si>
    <t>Guilherme de Oliveira Fontenele</t>
  </si>
  <si>
    <t>Preencher com a folha salarial de acordo com o SGO, realizar atualização e inserir as horas extras.</t>
  </si>
  <si>
    <t>Na coluna "A" SL para salário e HE para horas extras.</t>
  </si>
  <si>
    <t>Nome do Contrato</t>
  </si>
  <si>
    <t>PFs Sustentação</t>
  </si>
  <si>
    <t>Sustentação</t>
  </si>
  <si>
    <t>PFs Manutenção e Projetos</t>
  </si>
  <si>
    <t>Manutenção e Projeto</t>
  </si>
  <si>
    <t>Recebido</t>
  </si>
  <si>
    <t>1. Faturado</t>
  </si>
  <si>
    <t>2. Impostos sobre vendas</t>
  </si>
  <si>
    <t>3. Receita Líquida (1-2)</t>
  </si>
  <si>
    <t>4. Salário de Pessoal</t>
  </si>
  <si>
    <t>5. Encargo Sobre Salário (4x74%)</t>
  </si>
  <si>
    <t>6. Lucro Bruto 
(3-4-5)</t>
  </si>
  <si>
    <t>7. Impostos sobre lucro</t>
  </si>
  <si>
    <t>8. Comissões</t>
  </si>
  <si>
    <t>8. Lucro 
Operacional (6-7)</t>
  </si>
  <si>
    <t>% Meta</t>
  </si>
  <si>
    <t>Lucro Fixo</t>
  </si>
  <si>
    <t>Situação</t>
  </si>
  <si>
    <t>Regime de Competência</t>
  </si>
  <si>
    <t>Regime 
de Caixa</t>
  </si>
  <si>
    <t>2.1 PIS</t>
  </si>
  <si>
    <t>2.2 COFINS</t>
  </si>
  <si>
    <t>2.3 ISS</t>
  </si>
  <si>
    <t>7.1 IR</t>
  </si>
  <si>
    <t>7.2 Adicional 
de IR</t>
  </si>
  <si>
    <t>7.3 CSLL</t>
  </si>
  <si>
    <t>Valor PF Sustentação=&gt;</t>
  </si>
  <si>
    <t>Valor PF Projetos=&gt;</t>
  </si>
  <si>
    <t>Nao</t>
  </si>
  <si>
    <t>Sim</t>
  </si>
  <si>
    <t>TOTAIS</t>
  </si>
  <si>
    <t>Painel Geral</t>
  </si>
  <si>
    <t>Salário x3</t>
  </si>
  <si>
    <t>Saldo x3</t>
  </si>
  <si>
    <t>Vigência do contrato</t>
  </si>
  <si>
    <t>Início</t>
  </si>
  <si>
    <t>Fim</t>
  </si>
  <si>
    <t>Valor total</t>
  </si>
  <si>
    <t>Emergencial 1</t>
  </si>
  <si>
    <t>Tipo</t>
  </si>
  <si>
    <t xml:space="preserve"> Nota Fiscal</t>
  </si>
  <si>
    <t>OS</t>
  </si>
  <si>
    <t>Quantidade</t>
  </si>
  <si>
    <t>Valor Unitário</t>
  </si>
  <si>
    <t>Data Emissão</t>
  </si>
  <si>
    <t>Data pagamento</t>
  </si>
  <si>
    <t>N° OB</t>
  </si>
  <si>
    <t>Projeto</t>
  </si>
  <si>
    <t>CONTRATO-123</t>
  </si>
  <si>
    <t>Manutenção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</si>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</sst>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R$&quot;* #,##0.00_);_(&quot;R$&quot;* \(#,##0.00\);_(&quot;R$&quot;* &quot;-&quot;??_);_(@_)"/>
    <numFmt numFmtId="164" formatCode="mm\ \-\ mmmm"/>
    <numFmt numFmtId="165" formatCode="_-&quot;R$&quot;\ * #,##0.00_-;\-&quot;R$&quot;\ * #,##0.00_-;_-&quot;R$&quot;\ * &quot;-&quot;??_-;_-@"/>
    <numFmt numFmtId="166" formatCode="dd&quot;-&quot;mm&quot;-&quot;yyyy"/>
    <numFmt numFmtId="167" formatCode="&quot;$&quot;#,##0.00"/>
    <numFmt numFmtId="168" formatCode="0.000"/>
    <numFmt numFmtId="169" formatCode="&quot;R$&quot;\ #,##0.00;[Red]\-&quot;R$&quot;\ #,##0.00"/>
    <numFmt numFmtId="170" formatCode="[$-416]mmm\-yy"/>
  </numFmts>
  <fonts count="24">
    <font>
      <sz val="11"/>
      <color rgb="FF000000"/>
      <name val="Calibri"/>
    </font>
    <font>
      <sz val="14"/>
      <name val="Calibri"/>
    </font>
    <font>
      <sz val="12"/>
      <name val="Calibri"/>
    </font>
    <font>
      <b/>
      <sz val="18"/>
      <name val="Calibri"/>
    </font>
    <font>
      <b/>
      <sz val="14"/>
      <name val="Calibri"/>
    </font>
    <font>
      <b/>
      <sz val="24"/>
      <name val="Calibri"/>
    </font>
    <font>
      <sz val="11"/>
      <name val="Calibri"/>
    </font>
    <font>
      <b/>
      <sz val="16"/>
      <name val="Calibri"/>
    </font>
    <font>
      <sz val="9"/>
      <name val="Calibri"/>
    </font>
    <font>
      <sz val="10"/>
      <name val="Calibri"/>
    </font>
    <font>
      <sz val="9"/>
      <color rgb="FF000000"/>
      <name val="Arial"/>
    </font>
    <font>
      <b/>
      <sz val="9"/>
      <color rgb="FF000000"/>
      <name val="Arial"/>
    </font>
    <font>
      <b/>
      <sz val="16"/>
      <color rgb="FF000000"/>
      <name val="Calibri"/>
    </font>
    <font>
      <sz val="10"/>
      <color rgb="FF000000"/>
      <name val="Calibri"/>
    </font>
    <font>
      <b/>
      <sz val="10"/>
      <color rgb="FF000000"/>
      <name val="Calibri"/>
    </font>
    <font>
      <sz val="8"/>
      <color rgb="FF000000"/>
      <name val="Calibri"/>
    </font>
    <font>
      <sz val="8"/>
      <color rgb="FF385623"/>
      <name val="Calibri"/>
    </font>
    <font>
      <b/>
      <sz val="8"/>
      <color rgb="FF000000"/>
      <name val="Calibri"/>
    </font>
    <font>
      <b/>
      <sz val="50"/>
      <name val="Calibri"/>
    </font>
    <font>
      <b/>
      <sz val="26"/>
      <name val="Calibri"/>
    </font>
    <font>
      <sz val="16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sz val="12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A8D08D"/>
        <bgColor rgb="FFA8D08D"/>
      </patternFill>
    </fill>
    <fill>
      <patternFill patternType="solid">
        <fgColor rgb="FFFEF2CB"/>
        <bgColor rgb="FFFEF2CB"/>
      </patternFill>
    </fill>
    <fill>
      <patternFill patternType="solid">
        <fgColor rgb="FFFFE599"/>
        <bgColor rgb="FFFFE599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left" vertical="center" wrapText="1"/>
    </xf>
    <xf numFmtId="44" fontId="4" fillId="4" borderId="1" xfId="0" applyNumberFormat="1" applyFont="1" applyFill="1" applyBorder="1" applyAlignment="1">
      <alignment horizontal="left" vertical="center" wrapText="1"/>
    </xf>
    <xf numFmtId="44" fontId="4" fillId="0" borderId="0" xfId="0" applyNumberFormat="1" applyFont="1" applyAlignment="1">
      <alignment horizontal="left" vertical="center" wrapText="1"/>
    </xf>
    <xf numFmtId="44" fontId="7" fillId="4" borderId="5" xfId="0" applyNumberFormat="1" applyFont="1" applyFill="1" applyBorder="1" applyAlignment="1">
      <alignment horizontal="left" vertical="center" wrapText="1"/>
    </xf>
    <xf numFmtId="14" fontId="1" fillId="0" borderId="0" xfId="0" applyNumberFormat="1" applyFont="1" applyAlignment="1"/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/>
    <xf numFmtId="164" fontId="7" fillId="4" borderId="1" xfId="0" applyNumberFormat="1" applyFont="1" applyFill="1" applyBorder="1" applyAlignment="1">
      <alignment horizontal="left" vertical="center" wrapText="1"/>
    </xf>
    <xf numFmtId="44" fontId="7" fillId="0" borderId="0" xfId="0" applyNumberFormat="1" applyFont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left" vertical="center" wrapText="1"/>
    </xf>
    <xf numFmtId="44" fontId="4" fillId="4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/>
    <xf numFmtId="0" fontId="9" fillId="0" borderId="0" xfId="0" applyFont="1" applyAlignment="1"/>
    <xf numFmtId="14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11" fillId="5" borderId="6" xfId="0" applyFont="1" applyFill="1" applyBorder="1" applyAlignment="1">
      <alignment horizontal="center" vertical="center" wrapText="1"/>
    </xf>
    <xf numFmtId="14" fontId="11" fillId="5" borderId="6" xfId="0" applyNumberFormat="1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6" borderId="5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left"/>
    </xf>
    <xf numFmtId="1" fontId="10" fillId="6" borderId="5" xfId="0" applyNumberFormat="1" applyFont="1" applyFill="1" applyBorder="1" applyAlignment="1">
      <alignment horizontal="center"/>
    </xf>
    <xf numFmtId="166" fontId="10" fillId="6" borderId="5" xfId="0" applyNumberFormat="1" applyFont="1" applyFill="1" applyBorder="1" applyAlignment="1">
      <alignment horizontal="center"/>
    </xf>
    <xf numFmtId="166" fontId="10" fillId="6" borderId="5" xfId="0" applyNumberFormat="1" applyFont="1" applyFill="1" applyBorder="1" applyAlignment="1">
      <alignment horizontal="center"/>
    </xf>
    <xf numFmtId="166" fontId="10" fillId="7" borderId="5" xfId="0" applyNumberFormat="1" applyFont="1" applyFill="1" applyBorder="1" applyAlignment="1">
      <alignment horizontal="center"/>
    </xf>
    <xf numFmtId="165" fontId="10" fillId="7" borderId="5" xfId="0" applyNumberFormat="1" applyFont="1" applyFill="1" applyBorder="1" applyAlignment="1">
      <alignment horizontal="center"/>
    </xf>
    <xf numFmtId="165" fontId="11" fillId="5" borderId="5" xfId="0" applyNumberFormat="1" applyFont="1" applyFill="1" applyBorder="1" applyAlignment="1">
      <alignment horizontal="center" vertical="center" wrapText="1"/>
    </xf>
    <xf numFmtId="14" fontId="10" fillId="6" borderId="5" xfId="0" applyNumberFormat="1" applyFont="1" applyFill="1" applyBorder="1" applyAlignment="1">
      <alignment horizontal="center"/>
    </xf>
    <xf numFmtId="14" fontId="10" fillId="6" borderId="5" xfId="0" applyNumberFormat="1" applyFont="1" applyFill="1" applyBorder="1" applyAlignment="1">
      <alignment horizontal="left"/>
    </xf>
    <xf numFmtId="1" fontId="10" fillId="6" borderId="5" xfId="0" applyNumberFormat="1" applyFont="1" applyFill="1" applyBorder="1" applyAlignment="1">
      <alignment horizontal="center"/>
    </xf>
    <xf numFmtId="14" fontId="10" fillId="8" borderId="0" xfId="0" applyNumberFormat="1" applyFont="1" applyFill="1" applyAlignment="1">
      <alignment horizontal="center"/>
    </xf>
    <xf numFmtId="14" fontId="10" fillId="8" borderId="0" xfId="0" applyNumberFormat="1" applyFont="1" applyFill="1" applyAlignment="1">
      <alignment horizontal="left"/>
    </xf>
    <xf numFmtId="1" fontId="10" fillId="8" borderId="0" xfId="0" applyNumberFormat="1" applyFont="1" applyFill="1" applyAlignment="1">
      <alignment horizontal="center"/>
    </xf>
    <xf numFmtId="14" fontId="10" fillId="8" borderId="0" xfId="0" applyNumberFormat="1" applyFont="1" applyFill="1" applyAlignment="1">
      <alignment horizontal="center"/>
    </xf>
    <xf numFmtId="14" fontId="10" fillId="7" borderId="0" xfId="0" applyNumberFormat="1" applyFont="1" applyFill="1" applyAlignment="1">
      <alignment horizontal="center"/>
    </xf>
    <xf numFmtId="165" fontId="10" fillId="7" borderId="0" xfId="0" applyNumberFormat="1" applyFont="1" applyFill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165" fontId="0" fillId="0" borderId="0" xfId="0" applyNumberFormat="1" applyFont="1" applyAlignment="1"/>
    <xf numFmtId="0" fontId="0" fillId="0" borderId="0" xfId="0" applyFont="1" applyAlignment="1">
      <alignment vertical="center"/>
    </xf>
    <xf numFmtId="0" fontId="12" fillId="5" borderId="10" xfId="0" applyFont="1" applyFill="1" applyBorder="1" applyAlignment="1"/>
    <xf numFmtId="0" fontId="12" fillId="5" borderId="11" xfId="0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4" fillId="5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7" fontId="15" fillId="9" borderId="0" xfId="0" applyNumberFormat="1" applyFont="1" applyFill="1" applyAlignment="1">
      <alignment horizontal="center" vertical="center"/>
    </xf>
    <xf numFmtId="10" fontId="15" fillId="0" borderId="0" xfId="0" applyNumberFormat="1" applyFont="1" applyAlignment="1">
      <alignment horizontal="center" vertical="center"/>
    </xf>
    <xf numFmtId="9" fontId="15" fillId="0" borderId="0" xfId="0" applyNumberFormat="1" applyFont="1" applyAlignment="1">
      <alignment horizontal="center" vertical="center"/>
    </xf>
    <xf numFmtId="17" fontId="15" fillId="0" borderId="5" xfId="0" applyNumberFormat="1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2" fontId="16" fillId="0" borderId="5" xfId="0" applyNumberFormat="1" applyFont="1" applyBorder="1" applyAlignment="1">
      <alignment horizontal="center" vertical="center"/>
    </xf>
    <xf numFmtId="165" fontId="15" fillId="8" borderId="5" xfId="0" applyNumberFormat="1" applyFont="1" applyFill="1" applyBorder="1" applyAlignment="1">
      <alignment vertical="center"/>
    </xf>
    <xf numFmtId="165" fontId="15" fillId="0" borderId="5" xfId="0" applyNumberFormat="1" applyFont="1" applyBorder="1" applyAlignment="1">
      <alignment vertical="center"/>
    </xf>
    <xf numFmtId="9" fontId="15" fillId="0" borderId="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2" fontId="15" fillId="0" borderId="14" xfId="0" applyNumberFormat="1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  <xf numFmtId="17" fontId="15" fillId="0" borderId="5" xfId="0" applyNumberFormat="1" applyFont="1" applyBorder="1" applyAlignment="1">
      <alignment horizontal="center" vertical="center"/>
    </xf>
    <xf numFmtId="168" fontId="15" fillId="0" borderId="5" xfId="0" applyNumberFormat="1" applyFont="1" applyBorder="1" applyAlignment="1">
      <alignment horizontal="center" vertical="center"/>
    </xf>
    <xf numFmtId="2" fontId="16" fillId="0" borderId="5" xfId="0" applyNumberFormat="1" applyFont="1" applyBorder="1" applyAlignment="1">
      <alignment horizontal="center" vertical="center"/>
    </xf>
    <xf numFmtId="0" fontId="17" fillId="4" borderId="5" xfId="0" applyFont="1" applyFill="1" applyBorder="1" applyAlignment="1">
      <alignment horizontal="center"/>
    </xf>
    <xf numFmtId="4" fontId="17" fillId="4" borderId="5" xfId="0" applyNumberFormat="1" applyFont="1" applyFill="1" applyBorder="1" applyAlignment="1">
      <alignment horizontal="center" vertical="center"/>
    </xf>
    <xf numFmtId="169" fontId="17" fillId="4" borderId="5" xfId="0" applyNumberFormat="1" applyFont="1" applyFill="1" applyBorder="1" applyAlignment="1"/>
    <xf numFmtId="10" fontId="17" fillId="4" borderId="5" xfId="0" applyNumberFormat="1" applyFont="1" applyFill="1" applyBorder="1" applyAlignment="1"/>
    <xf numFmtId="169" fontId="17" fillId="4" borderId="5" xfId="0" applyNumberFormat="1" applyFont="1" applyFill="1" applyBorder="1" applyAlignment="1">
      <alignment vertical="center"/>
    </xf>
    <xf numFmtId="0" fontId="19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2" fillId="3" borderId="1" xfId="0" applyFont="1" applyFill="1" applyBorder="1" applyAlignment="1"/>
    <xf numFmtId="0" fontId="0" fillId="3" borderId="1" xfId="0" applyFont="1" applyFill="1" applyBorder="1" applyAlignment="1"/>
    <xf numFmtId="0" fontId="20" fillId="3" borderId="1" xfId="0" applyFont="1" applyFill="1" applyBorder="1" applyAlignment="1"/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 wrapText="1"/>
    </xf>
    <xf numFmtId="170" fontId="4" fillId="4" borderId="5" xfId="0" applyNumberFormat="1" applyFont="1" applyFill="1" applyBorder="1" applyAlignment="1">
      <alignment horizontal="left" vertical="center" wrapText="1"/>
    </xf>
    <xf numFmtId="44" fontId="4" fillId="4" borderId="5" xfId="0" applyNumberFormat="1" applyFont="1" applyFill="1" applyBorder="1" applyAlignment="1">
      <alignment horizontal="left" vertical="center" wrapText="1"/>
    </xf>
    <xf numFmtId="0" fontId="21" fillId="0" borderId="5" xfId="0" applyFont="1" applyBorder="1" applyAlignment="1"/>
    <xf numFmtId="0" fontId="6" fillId="0" borderId="0" xfId="0" applyFont="1" applyAlignment="1"/>
    <xf numFmtId="167" fontId="6" fillId="0" borderId="0" xfId="0" applyNumberFormat="1" applyFont="1" applyAlignment="1"/>
    <xf numFmtId="14" fontId="6" fillId="0" borderId="0" xfId="0" applyNumberFormat="1" applyFont="1" applyAlignment="1"/>
    <xf numFmtId="167" fontId="6" fillId="0" borderId="0" xfId="0" applyNumberFormat="1" applyFont="1"/>
    <xf numFmtId="0" fontId="22" fillId="0" borderId="5" xfId="0" applyFont="1" applyBorder="1" applyAlignment="1"/>
    <xf numFmtId="0" fontId="22" fillId="0" borderId="5" xfId="0" applyFont="1" applyBorder="1" applyAlignment="1">
      <alignment horizontal="center"/>
    </xf>
    <xf numFmtId="9" fontId="0" fillId="0" borderId="5" xfId="0" applyNumberFormat="1" applyFont="1" applyBorder="1" applyAlignment="1"/>
    <xf numFmtId="0" fontId="23" fillId="0" borderId="5" xfId="0" applyFont="1" applyBorder="1" applyAlignment="1"/>
    <xf numFmtId="2" fontId="23" fillId="0" borderId="5" xfId="0" applyNumberFormat="1" applyFont="1" applyBorder="1" applyAlignment="1">
      <alignment horizontal="right"/>
    </xf>
    <xf numFmtId="165" fontId="0" fillId="0" borderId="5" xfId="0" applyNumberFormat="1" applyFont="1" applyBorder="1" applyAlignment="1">
      <alignment horizontal="center" wrapText="1"/>
    </xf>
    <xf numFmtId="165" fontId="0" fillId="0" borderId="5" xfId="0" applyNumberFormat="1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167" fontId="0" fillId="0" borderId="5" xfId="0" applyNumberFormat="1" applyFont="1" applyBorder="1" applyAlignment="1"/>
    <xf numFmtId="4" fontId="23" fillId="0" borderId="5" xfId="0" applyNumberFormat="1" applyFont="1" applyBorder="1" applyAlignment="1">
      <alignment horizontal="right"/>
    </xf>
    <xf numFmtId="0" fontId="0" fillId="0" borderId="5" xfId="0" applyFont="1" applyBorder="1" applyAlignment="1"/>
    <xf numFmtId="165" fontId="0" fillId="0" borderId="5" xfId="0" applyNumberFormat="1" applyFont="1" applyBorder="1" applyAlignment="1"/>
    <xf numFmtId="0" fontId="0" fillId="0" borderId="0" xfId="0" applyFont="1" applyAlignment="1"/>
    <xf numFmtId="0" fontId="14" fillId="5" borderId="12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12" fillId="5" borderId="7" xfId="0" applyFont="1" applyFill="1" applyBorder="1" applyAlignment="1">
      <alignment horizontal="left"/>
    </xf>
    <xf numFmtId="0" fontId="6" fillId="0" borderId="8" xfId="0" applyFont="1" applyBorder="1"/>
    <xf numFmtId="0" fontId="6" fillId="0" borderId="9" xfId="0" applyFont="1" applyBorder="1"/>
    <xf numFmtId="0" fontId="14" fillId="5" borderId="7" xfId="0" applyFont="1" applyFill="1" applyBorder="1" applyAlignment="1">
      <alignment horizontal="center" vertical="center" wrapText="1"/>
    </xf>
    <xf numFmtId="0" fontId="6" fillId="0" borderId="13" xfId="0" applyFont="1" applyBorder="1"/>
    <xf numFmtId="44" fontId="4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Font="1" applyAlignment="1"/>
    <xf numFmtId="0" fontId="6" fillId="0" borderId="4" xfId="0" applyFont="1" applyBorder="1"/>
    <xf numFmtId="0" fontId="5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lor rgb="FF9C0006"/>
      </font>
      <fill>
        <patternFill patternType="solid">
          <fgColor rgb="FFFFC7CE"/>
          <bgColor rgb="FFFFC7CE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C6EFCE"/>
          <bgColor rgb="FFC6EFCE"/>
        </patternFill>
      </fill>
      <alignment wrapText="0" shrinkToFit="0"/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C6EFCE"/>
          <bgColor rgb="FFC6EFCE"/>
        </patternFill>
      </fill>
      <alignment wrapText="0" shrinkToFit="0"/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C6EFCE"/>
          <bgColor rgb="FFC6EFCE"/>
        </patternFill>
      </fill>
      <alignment wrapText="0" shrinkToFit="0"/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C6EFCE"/>
          <bgColor rgb="FFC6EFCE"/>
        </patternFill>
      </fill>
      <alignment wrapText="0" shrinkToFit="0"/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C6EFCE"/>
          <bgColor rgb="FFC6EFCE"/>
        </patternFill>
      </fill>
      <alignment wrapText="0" shrinkToFit="0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595959"/>
                </a:solidFill>
              </a:defRPr>
            </a:pPr>
            <a:r>
              <a:t>Lucro  x Tendência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mpd="sng">
              <a:solidFill>
                <a:srgbClr val="5B9BD5"/>
              </a:solidFill>
            </a:ln>
          </c:spPr>
          <c:marker>
            <c:symbol val="circle"/>
            <c:size val="5"/>
            <c:spPr>
              <a:solidFill>
                <a:srgbClr val="5B9BD5"/>
              </a:solidFill>
              <a:ln cmpd="sng">
                <a:solidFill>
                  <a:srgbClr val="5B9BD5"/>
                </a:solidFill>
              </a:ln>
            </c:spPr>
          </c:marker>
          <c:trendline>
            <c:spPr>
              <a:ln w="19050">
                <a:solidFill>
                  <a:srgbClr val="5B9BD5">
                    <a:alpha val="60000"/>
                  </a:srgbClr>
                </a:solidFill>
              </a:ln>
            </c:spPr>
            <c:trendlineType val="linear"/>
            <c:dispRSqr val="0"/>
            <c:dispEq val="0"/>
          </c:trendline>
          <c:cat>
            <c:numRef>
              <c:f>Geral!$H$5:$H$16</c:f>
              <c:numCache>
                <c:formatCode>[$-416]mmm\-yy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Geral!$I$5:$I$16</c:f>
              <c:numCache>
                <c:formatCode>_("R$"* #,##0.00_);_("R$"* \(#,##0.00\);_("R$"* "-"??_);_(@_)</c:formatCode>
                <c:ptCount val="12"/>
                <c:pt idx="0">
                  <c:v>-61540.98000000001</c:v>
                </c:pt>
                <c:pt idx="1">
                  <c:v>-61540.98000000001</c:v>
                </c:pt>
                <c:pt idx="2">
                  <c:v>-61540.98000000001</c:v>
                </c:pt>
                <c:pt idx="3">
                  <c:v>-61540.98000000001</c:v>
                </c:pt>
                <c:pt idx="4">
                  <c:v>-61540.98000000001</c:v>
                </c:pt>
                <c:pt idx="5">
                  <c:v>-61540.98000000001</c:v>
                </c:pt>
                <c:pt idx="6">
                  <c:v>-79572.840000000011</c:v>
                </c:pt>
                <c:pt idx="7">
                  <c:v>-79572.840000000011</c:v>
                </c:pt>
                <c:pt idx="8">
                  <c:v>132377.15999999997</c:v>
                </c:pt>
                <c:pt idx="9">
                  <c:v>-106572.84</c:v>
                </c:pt>
                <c:pt idx="10">
                  <c:v>-107857.79000000001</c:v>
                </c:pt>
                <c:pt idx="11">
                  <c:v>-153929.85800000001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58-274C-93D8-1BEAC6890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7859574"/>
        <c:axId val="1633431555"/>
      </c:lineChart>
      <c:dateAx>
        <c:axId val="1957859574"/>
        <c:scaling>
          <c:orientation val="minMax"/>
        </c:scaling>
        <c:delete val="0"/>
        <c:axPos val="b"/>
        <c:numFmt formatCode="[$-416]mmm\-yy" sourceLinked="1"/>
        <c:majorTickMark val="cross"/>
        <c:minorTickMark val="cross"/>
        <c:tickLblPos val="nextTo"/>
        <c:txPr>
          <a:bodyPr/>
          <a:lstStyle/>
          <a:p>
            <a:pPr lvl="0">
              <a:defRPr b="1" i="0"/>
            </a:pPr>
            <a:endParaRPr lang="pt-BR"/>
          </a:p>
        </c:txPr>
        <c:crossAx val="1633431555"/>
        <c:crosses val="autoZero"/>
        <c:auto val="1"/>
        <c:lblOffset val="100"/>
        <c:baseTimeUnit val="months"/>
      </c:dateAx>
      <c:valAx>
        <c:axId val="1633431555"/>
        <c:scaling>
          <c:orientation val="minMax"/>
        </c:scaling>
        <c:delete val="0"/>
        <c:axPos val="l"/>
        <c:majorGridlines>
          <c:spPr>
            <a:ln>
              <a:solidFill>
                <a:srgbClr val="D9D9D9"/>
              </a:solidFill>
            </a:ln>
          </c:spPr>
        </c:majorGridlines>
        <c:numFmt formatCode="_(&quot;R$&quot;* #,##0.00_);_(&quot;R$&quot;* \(#,##0.00\);_(&quot;R$&quot;* &quot;-&quot;??_);_(@_)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sz="900" b="0" i="0">
                <a:solidFill>
                  <a:srgbClr val="595959"/>
                </a:solidFill>
              </a:defRPr>
            </a:pPr>
            <a:endParaRPr lang="pt-BR"/>
          </a:p>
        </c:txPr>
        <c:crossAx val="1957859574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29527559060000003" l="0.27559055119999998" r="0.27559055119999998" t="0.29527559060000003" header="0.1181102362" footer="0.118110236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76200</xdr:rowOff>
    </xdr:from>
    <xdr:to>
      <xdr:col>1</xdr:col>
      <xdr:colOff>952500</xdr:colOff>
      <xdr:row>2</xdr:row>
      <xdr:rowOff>76200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952500" cy="447675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428625</xdr:rowOff>
    </xdr:from>
    <xdr:to>
      <xdr:col>19</xdr:col>
      <xdr:colOff>571500</xdr:colOff>
      <xdr:row>19</xdr:row>
      <xdr:rowOff>38100</xdr:rowOff>
    </xdr:to>
    <xdr:graphicFrame macro="">
      <xdr:nvGraphicFramePr>
        <xdr:cNvPr id="2" name="Chart 1" title="Gráfic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showGridLines="0" tabSelected="1" workbookViewId="0"/>
  </sheetViews>
  <sheetFormatPr baseColWidth="10" defaultColWidth="14.5" defaultRowHeight="15" customHeight="1"/>
  <cols>
    <col min="1" max="1" width="3" customWidth="1"/>
    <col min="2" max="2" width="19.5" customWidth="1"/>
    <col min="3" max="4" width="30.5" customWidth="1"/>
    <col min="5" max="5" width="22.5" customWidth="1"/>
    <col min="6" max="6" width="16" customWidth="1"/>
    <col min="7" max="7" width="14.5" customWidth="1"/>
    <col min="8" max="8" width="23" customWidth="1"/>
    <col min="9" max="9" width="11.1640625" customWidth="1"/>
    <col min="10" max="10" width="12.33203125" customWidth="1"/>
    <col min="11" max="11" width="13.5" customWidth="1"/>
    <col min="12" max="12" width="9.5" customWidth="1"/>
    <col min="13" max="21" width="8" customWidth="1"/>
    <col min="22" max="26" width="12.5" customWidth="1"/>
  </cols>
  <sheetData>
    <row r="1" spans="1:26" ht="12" customHeight="1">
      <c r="A1" s="25"/>
      <c r="B1" s="26"/>
      <c r="C1" s="26"/>
      <c r="D1" s="26"/>
      <c r="E1" s="26"/>
      <c r="F1" s="27"/>
      <c r="G1" s="28"/>
      <c r="H1" s="28"/>
      <c r="I1" s="29"/>
      <c r="J1" s="29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3"/>
      <c r="W1" s="3"/>
      <c r="X1" s="3"/>
      <c r="Y1" s="3"/>
      <c r="Z1" s="3"/>
    </row>
    <row r="2" spans="1:26" ht="12" customHeight="1">
      <c r="A2" s="26"/>
      <c r="B2" s="30" t="s">
        <v>21</v>
      </c>
      <c r="C2" s="30" t="s">
        <v>22</v>
      </c>
      <c r="D2" s="30" t="s">
        <v>23</v>
      </c>
      <c r="E2" s="30" t="s">
        <v>24</v>
      </c>
      <c r="F2" s="30" t="s">
        <v>25</v>
      </c>
      <c r="G2" s="31" t="s">
        <v>26</v>
      </c>
      <c r="H2" s="31" t="s">
        <v>27</v>
      </c>
      <c r="I2" s="31" t="s">
        <v>28</v>
      </c>
      <c r="J2" s="31" t="s">
        <v>29</v>
      </c>
      <c r="K2" s="32" t="s">
        <v>30</v>
      </c>
      <c r="L2" s="26"/>
      <c r="M2" s="32"/>
      <c r="N2" s="26"/>
      <c r="O2" s="26"/>
      <c r="P2" s="26"/>
      <c r="Q2" s="26"/>
      <c r="R2" s="26"/>
      <c r="S2" s="26"/>
      <c r="T2" s="26"/>
      <c r="U2" s="26"/>
      <c r="V2" s="3"/>
      <c r="W2" s="3"/>
      <c r="X2" s="3"/>
      <c r="Y2" s="3"/>
      <c r="Z2" s="3"/>
    </row>
    <row r="3" spans="1:26" ht="12" customHeight="1">
      <c r="A3" s="33" t="s">
        <v>31</v>
      </c>
      <c r="B3" s="34" t="s">
        <v>32</v>
      </c>
      <c r="C3" s="35" t="s">
        <v>33</v>
      </c>
      <c r="D3" s="34" t="s">
        <v>34</v>
      </c>
      <c r="E3" s="36">
        <v>7644.68</v>
      </c>
      <c r="F3" s="37">
        <v>41995</v>
      </c>
      <c r="G3" s="38"/>
      <c r="H3" s="39">
        <f t="shared" ref="H3:H14" ca="1" si="0">IF(G3=0,TODAY()+30,G3)</f>
        <v>43182</v>
      </c>
      <c r="I3" s="40">
        <f t="shared" ref="I3:I14" si="1">IF(A3&lt;&gt;"HE",E3/30*(EOMONTH(F3,0)-F3),E3)</f>
        <v>2293.404</v>
      </c>
      <c r="J3" s="40">
        <f t="shared" ref="J3:J14" si="2">IF(AND(A3&lt;&gt;"HE",OR(MONTH(F3)&lt;&gt;MONTH(G3),YEAR(F3)&lt;&gt;YEAR(G3)),G3&lt;&gt;""),E3/30*(G3-DATE(YEAR(G3),MONTH(G3),1)),0)</f>
        <v>0</v>
      </c>
      <c r="K3" s="41">
        <f>SUMIF(G1:G84,"="&amp;"",E1:E84)</f>
        <v>62384.710000000006</v>
      </c>
      <c r="L3" s="26"/>
      <c r="M3" s="26"/>
      <c r="N3" s="26"/>
      <c r="O3" s="26"/>
      <c r="P3" s="26"/>
      <c r="Q3" s="26"/>
      <c r="R3" s="26"/>
      <c r="S3" s="26"/>
      <c r="T3" s="26"/>
      <c r="U3" s="26"/>
      <c r="V3" s="3"/>
      <c r="W3" s="3"/>
      <c r="X3" s="3"/>
      <c r="Y3" s="3"/>
      <c r="Z3" s="3"/>
    </row>
    <row r="4" spans="1:26" ht="12" customHeight="1">
      <c r="A4" s="33" t="s">
        <v>31</v>
      </c>
      <c r="B4" s="34" t="s">
        <v>35</v>
      </c>
      <c r="C4" s="35" t="s">
        <v>36</v>
      </c>
      <c r="D4" s="34" t="s">
        <v>37</v>
      </c>
      <c r="E4" s="36">
        <v>8185.38</v>
      </c>
      <c r="F4" s="37">
        <v>42186</v>
      </c>
      <c r="G4" s="38"/>
      <c r="H4" s="39">
        <f t="shared" ca="1" si="0"/>
        <v>43182</v>
      </c>
      <c r="I4" s="40">
        <f t="shared" si="1"/>
        <v>8185.38</v>
      </c>
      <c r="J4" s="40">
        <f t="shared" si="2"/>
        <v>0</v>
      </c>
      <c r="K4" s="32" t="s">
        <v>38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3"/>
      <c r="W4" s="3"/>
      <c r="X4" s="3"/>
      <c r="Y4" s="3"/>
      <c r="Z4" s="3"/>
    </row>
    <row r="5" spans="1:26" ht="12" customHeight="1">
      <c r="A5" s="26" t="s">
        <v>31</v>
      </c>
      <c r="B5" s="34" t="s">
        <v>39</v>
      </c>
      <c r="C5" s="35" t="s">
        <v>40</v>
      </c>
      <c r="D5" s="34" t="s">
        <v>41</v>
      </c>
      <c r="E5" s="36">
        <v>4683.6000000000004</v>
      </c>
      <c r="F5" s="37">
        <v>42625</v>
      </c>
      <c r="G5" s="37"/>
      <c r="H5" s="39">
        <f t="shared" ca="1" si="0"/>
        <v>43182</v>
      </c>
      <c r="I5" s="40">
        <f t="shared" si="1"/>
        <v>2810.16</v>
      </c>
      <c r="J5" s="40">
        <f t="shared" si="2"/>
        <v>0</v>
      </c>
      <c r="K5" s="41">
        <f>AVERAGEIF(G3:G84,"",E3:E84)</f>
        <v>5198.7258333333339</v>
      </c>
      <c r="L5" s="26"/>
      <c r="M5" s="26"/>
      <c r="N5" s="26"/>
      <c r="O5" s="26"/>
      <c r="P5" s="26"/>
      <c r="Q5" s="26"/>
      <c r="R5" s="26"/>
      <c r="S5" s="26"/>
      <c r="T5" s="26"/>
      <c r="U5" s="26"/>
      <c r="V5" s="3"/>
      <c r="W5" s="3"/>
      <c r="X5" s="3"/>
      <c r="Y5" s="3"/>
      <c r="Z5" s="3"/>
    </row>
    <row r="6" spans="1:26" ht="12" customHeight="1">
      <c r="A6" s="26" t="s">
        <v>31</v>
      </c>
      <c r="B6" s="34" t="s">
        <v>42</v>
      </c>
      <c r="C6" s="35" t="s">
        <v>43</v>
      </c>
      <c r="D6" s="34" t="s">
        <v>44</v>
      </c>
      <c r="E6" s="36">
        <v>3200</v>
      </c>
      <c r="F6" s="37">
        <v>43067</v>
      </c>
      <c r="G6" s="38"/>
      <c r="H6" s="39">
        <f t="shared" ca="1" si="0"/>
        <v>43182</v>
      </c>
      <c r="I6" s="40">
        <f t="shared" si="1"/>
        <v>213.33333333333334</v>
      </c>
      <c r="J6" s="40">
        <f t="shared" si="2"/>
        <v>0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3"/>
      <c r="W6" s="3"/>
      <c r="X6" s="3"/>
      <c r="Y6" s="3"/>
      <c r="Z6" s="3"/>
    </row>
    <row r="7" spans="1:26" ht="12" customHeight="1">
      <c r="A7" s="26" t="s">
        <v>31</v>
      </c>
      <c r="B7" s="34" t="s">
        <v>45</v>
      </c>
      <c r="C7" s="35" t="s">
        <v>46</v>
      </c>
      <c r="D7" s="34" t="s">
        <v>44</v>
      </c>
      <c r="E7" s="36">
        <v>2185.6799999999998</v>
      </c>
      <c r="F7" s="37">
        <v>43074</v>
      </c>
      <c r="G7" s="38"/>
      <c r="H7" s="39">
        <f t="shared" ca="1" si="0"/>
        <v>43182</v>
      </c>
      <c r="I7" s="40">
        <f t="shared" si="1"/>
        <v>1894.2559999999999</v>
      </c>
      <c r="J7" s="40">
        <f t="shared" si="2"/>
        <v>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3"/>
      <c r="W7" s="3"/>
      <c r="X7" s="3"/>
      <c r="Y7" s="3"/>
      <c r="Z7" s="3"/>
    </row>
    <row r="8" spans="1:26" ht="12" customHeight="1">
      <c r="A8" s="26" t="s">
        <v>31</v>
      </c>
      <c r="B8" s="34" t="s">
        <v>47</v>
      </c>
      <c r="C8" s="35" t="s">
        <v>48</v>
      </c>
      <c r="D8" s="34" t="s">
        <v>44</v>
      </c>
      <c r="E8" s="36">
        <v>4000</v>
      </c>
      <c r="F8" s="37">
        <v>43087</v>
      </c>
      <c r="G8" s="38"/>
      <c r="H8" s="39">
        <f t="shared" ca="1" si="0"/>
        <v>43182</v>
      </c>
      <c r="I8" s="40">
        <f t="shared" si="1"/>
        <v>1733.3333333333335</v>
      </c>
      <c r="J8" s="40">
        <f t="shared" si="2"/>
        <v>0</v>
      </c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3"/>
      <c r="W8" s="3"/>
      <c r="X8" s="3"/>
      <c r="Y8" s="3"/>
      <c r="Z8" s="3"/>
    </row>
    <row r="9" spans="1:26" ht="12" customHeight="1">
      <c r="A9" s="26" t="s">
        <v>31</v>
      </c>
      <c r="B9" s="34" t="s">
        <v>49</v>
      </c>
      <c r="C9" s="35" t="s">
        <v>50</v>
      </c>
      <c r="D9" s="34" t="s">
        <v>51</v>
      </c>
      <c r="E9" s="36">
        <v>9000</v>
      </c>
      <c r="F9" s="37">
        <v>43009</v>
      </c>
      <c r="G9" s="38"/>
      <c r="H9" s="39">
        <f t="shared" ca="1" si="0"/>
        <v>43182</v>
      </c>
      <c r="I9" s="40">
        <f t="shared" si="1"/>
        <v>9000</v>
      </c>
      <c r="J9" s="40">
        <f t="shared" si="2"/>
        <v>0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3"/>
      <c r="W9" s="3"/>
      <c r="X9" s="3"/>
      <c r="Y9" s="3"/>
      <c r="Z9" s="3"/>
    </row>
    <row r="10" spans="1:26" ht="12" customHeight="1">
      <c r="A10" s="26" t="s">
        <v>31</v>
      </c>
      <c r="B10" s="34" t="s">
        <v>52</v>
      </c>
      <c r="C10" s="35" t="s">
        <v>53</v>
      </c>
      <c r="D10" s="34" t="s">
        <v>34</v>
      </c>
      <c r="E10" s="36">
        <v>6010.62</v>
      </c>
      <c r="F10" s="37">
        <v>42917</v>
      </c>
      <c r="G10" s="38"/>
      <c r="H10" s="39">
        <f t="shared" ca="1" si="0"/>
        <v>43182</v>
      </c>
      <c r="I10" s="40">
        <f t="shared" si="1"/>
        <v>6010.62</v>
      </c>
      <c r="J10" s="40">
        <f t="shared" si="2"/>
        <v>0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3"/>
      <c r="W10" s="3"/>
      <c r="X10" s="3"/>
      <c r="Y10" s="3"/>
      <c r="Z10" s="3"/>
    </row>
    <row r="11" spans="1:26" ht="12" customHeight="1">
      <c r="A11" s="26" t="s">
        <v>31</v>
      </c>
      <c r="B11" s="34" t="s">
        <v>54</v>
      </c>
      <c r="C11" s="35" t="s">
        <v>55</v>
      </c>
      <c r="D11" s="34" t="s">
        <v>34</v>
      </c>
      <c r="E11" s="36">
        <v>3224.75</v>
      </c>
      <c r="F11" s="37">
        <v>43067</v>
      </c>
      <c r="G11" s="38"/>
      <c r="H11" s="39">
        <f t="shared" ca="1" si="0"/>
        <v>43182</v>
      </c>
      <c r="I11" s="40">
        <f t="shared" si="1"/>
        <v>214.98333333333332</v>
      </c>
      <c r="J11" s="40">
        <f t="shared" si="2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3"/>
      <c r="W11" s="3"/>
      <c r="X11" s="3"/>
      <c r="Y11" s="3"/>
      <c r="Z11" s="3"/>
    </row>
    <row r="12" spans="1:26" ht="12" customHeight="1">
      <c r="A12" s="26" t="s">
        <v>31</v>
      </c>
      <c r="B12" s="34" t="s">
        <v>56</v>
      </c>
      <c r="C12" s="35" t="s">
        <v>57</v>
      </c>
      <c r="D12" s="34" t="s">
        <v>34</v>
      </c>
      <c r="E12" s="36">
        <v>4500</v>
      </c>
      <c r="F12" s="37">
        <v>43074</v>
      </c>
      <c r="G12" s="38"/>
      <c r="H12" s="39">
        <f t="shared" ca="1" si="0"/>
        <v>43182</v>
      </c>
      <c r="I12" s="40">
        <f t="shared" si="1"/>
        <v>3900</v>
      </c>
      <c r="J12" s="40">
        <f t="shared" si="2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3"/>
      <c r="W12" s="3"/>
      <c r="X12" s="3"/>
      <c r="Y12" s="3"/>
      <c r="Z12" s="3"/>
    </row>
    <row r="13" spans="1:26" ht="12" customHeight="1">
      <c r="A13" s="26" t="s">
        <v>31</v>
      </c>
      <c r="B13" s="34" t="s">
        <v>58</v>
      </c>
      <c r="C13" s="35" t="s">
        <v>59</v>
      </c>
      <c r="D13" s="34" t="s">
        <v>60</v>
      </c>
      <c r="E13" s="36">
        <v>2750</v>
      </c>
      <c r="F13" s="37">
        <v>43080</v>
      </c>
      <c r="G13" s="38"/>
      <c r="H13" s="39">
        <f t="shared" ca="1" si="0"/>
        <v>43182</v>
      </c>
      <c r="I13" s="40">
        <f t="shared" si="1"/>
        <v>1833.3333333333335</v>
      </c>
      <c r="J13" s="40">
        <f t="shared" si="2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3"/>
      <c r="W13" s="3"/>
      <c r="X13" s="3"/>
      <c r="Y13" s="3"/>
      <c r="Z13" s="3"/>
    </row>
    <row r="14" spans="1:26" ht="12" customHeight="1">
      <c r="A14" s="26" t="s">
        <v>31</v>
      </c>
      <c r="B14" s="34" t="s">
        <v>61</v>
      </c>
      <c r="C14" s="35" t="s">
        <v>62</v>
      </c>
      <c r="D14" s="34" t="s">
        <v>60</v>
      </c>
      <c r="E14" s="36">
        <v>7000</v>
      </c>
      <c r="F14" s="37">
        <v>43102</v>
      </c>
      <c r="G14" s="38"/>
      <c r="H14" s="39">
        <f t="shared" ca="1" si="0"/>
        <v>43182</v>
      </c>
      <c r="I14" s="40">
        <f t="shared" si="1"/>
        <v>6766.666666666667</v>
      </c>
      <c r="J14" s="40">
        <f t="shared" si="2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3"/>
      <c r="W14" s="3"/>
      <c r="X14" s="3"/>
      <c r="Y14" s="3"/>
      <c r="Z14" s="3"/>
    </row>
    <row r="15" spans="1:26" ht="11.25" customHeight="1">
      <c r="A15" s="26"/>
      <c r="B15" s="42"/>
      <c r="C15" s="43"/>
      <c r="D15" s="42"/>
      <c r="E15" s="44"/>
      <c r="F15" s="38"/>
      <c r="G15" s="38"/>
      <c r="H15" s="39"/>
      <c r="I15" s="40"/>
      <c r="J15" s="40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3"/>
      <c r="W15" s="3"/>
      <c r="X15" s="3"/>
      <c r="Y15" s="3"/>
      <c r="Z15" s="3"/>
    </row>
    <row r="16" spans="1:26" ht="12" customHeight="1">
      <c r="A16" s="26"/>
      <c r="B16" s="45"/>
      <c r="C16" s="46"/>
      <c r="D16" s="45"/>
      <c r="E16" s="47"/>
      <c r="F16" s="45"/>
      <c r="G16" s="48"/>
      <c r="H16" s="49"/>
      <c r="I16" s="50"/>
      <c r="J16" s="50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3"/>
      <c r="W16" s="3"/>
      <c r="X16" s="3"/>
      <c r="Y16" s="3"/>
      <c r="Z16" s="3"/>
    </row>
    <row r="17" spans="1:26" ht="12" customHeight="1">
      <c r="A17" s="26"/>
      <c r="B17" s="26"/>
      <c r="C17" s="26"/>
      <c r="D17" s="26"/>
      <c r="E17" s="26"/>
      <c r="F17" s="27"/>
      <c r="G17" s="28"/>
      <c r="H17" s="28"/>
      <c r="I17" s="29"/>
      <c r="J17" s="29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3"/>
      <c r="W17" s="3"/>
      <c r="X17" s="3"/>
      <c r="Y17" s="3"/>
      <c r="Z17" s="3"/>
    </row>
    <row r="18" spans="1:26" ht="12" customHeight="1">
      <c r="A18" s="26"/>
      <c r="B18" s="26"/>
      <c r="C18" s="26"/>
      <c r="D18" s="26"/>
      <c r="E18" s="26"/>
      <c r="F18" s="27"/>
      <c r="G18" s="28"/>
      <c r="H18" s="28"/>
      <c r="I18" s="29"/>
      <c r="J18" s="29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3"/>
      <c r="W18" s="3"/>
      <c r="X18" s="3"/>
      <c r="Y18" s="3"/>
      <c r="Z18" s="3"/>
    </row>
    <row r="19" spans="1:26" ht="12" customHeight="1">
      <c r="A19" s="26"/>
      <c r="B19" s="33" t="s">
        <v>63</v>
      </c>
      <c r="C19" s="26"/>
      <c r="D19" s="26"/>
      <c r="E19" s="26"/>
      <c r="F19" s="27"/>
      <c r="G19" s="28"/>
      <c r="H19" s="28"/>
      <c r="I19" s="29"/>
      <c r="J19" s="29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3"/>
      <c r="W19" s="3"/>
      <c r="X19" s="3"/>
      <c r="Y19" s="3"/>
      <c r="Z19" s="3"/>
    </row>
    <row r="20" spans="1:26" ht="12" customHeight="1">
      <c r="A20" s="26"/>
      <c r="B20" s="33" t="s">
        <v>64</v>
      </c>
      <c r="C20" s="26"/>
      <c r="D20" s="26"/>
      <c r="E20" s="26"/>
      <c r="F20" s="27"/>
      <c r="G20" s="28"/>
      <c r="H20" s="28"/>
      <c r="I20" s="29"/>
      <c r="J20" s="29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3"/>
      <c r="W20" s="3"/>
      <c r="X20" s="3"/>
      <c r="Y20" s="3"/>
      <c r="Z20" s="3"/>
    </row>
    <row r="21" spans="1:26" ht="12" customHeight="1">
      <c r="A21" s="26"/>
      <c r="B21" s="26"/>
      <c r="C21" s="26"/>
      <c r="D21" s="26"/>
      <c r="E21" s="26"/>
      <c r="F21" s="27"/>
      <c r="G21" s="28"/>
      <c r="H21" s="28"/>
      <c r="I21" s="29"/>
      <c r="J21" s="29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3"/>
      <c r="W21" s="3"/>
      <c r="X21" s="3"/>
      <c r="Y21" s="3"/>
      <c r="Z21" s="3"/>
    </row>
    <row r="22" spans="1:26" ht="12" customHeight="1">
      <c r="A22" s="26"/>
      <c r="B22" s="26"/>
      <c r="C22" s="26"/>
      <c r="D22" s="26"/>
      <c r="E22" s="26"/>
      <c r="F22" s="27"/>
      <c r="G22" s="28"/>
      <c r="H22" s="28"/>
      <c r="I22" s="29"/>
      <c r="J22" s="29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3"/>
      <c r="W22" s="3"/>
      <c r="X22" s="3"/>
      <c r="Y22" s="3"/>
      <c r="Z22" s="3"/>
    </row>
    <row r="23" spans="1:26" ht="12" customHeight="1">
      <c r="A23" s="26"/>
      <c r="B23" s="26"/>
      <c r="C23" s="26"/>
      <c r="D23" s="26"/>
      <c r="E23" s="26"/>
      <c r="F23" s="27"/>
      <c r="G23" s="28"/>
      <c r="H23" s="28"/>
      <c r="I23" s="29"/>
      <c r="J23" s="29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3"/>
      <c r="W23" s="3"/>
      <c r="X23" s="3"/>
      <c r="Y23" s="3"/>
      <c r="Z23" s="3"/>
    </row>
    <row r="24" spans="1:26" ht="12" customHeight="1">
      <c r="A24" s="26"/>
      <c r="B24" s="26"/>
      <c r="C24" s="26"/>
      <c r="D24" s="26"/>
      <c r="E24" s="26"/>
      <c r="F24" s="27"/>
      <c r="G24" s="28"/>
      <c r="H24" s="28"/>
      <c r="I24" s="29"/>
      <c r="J24" s="29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3"/>
      <c r="W24" s="3"/>
      <c r="X24" s="3"/>
      <c r="Y24" s="3"/>
      <c r="Z24" s="3"/>
    </row>
    <row r="25" spans="1:2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</sheetData>
  <autoFilter ref="B2:H15" xr:uid="{00000000-0009-0000-0000-000000000000}"/>
  <pageMargins left="0.27559055119999998" right="0.27559055119999998" top="0.29527559060000003" bottom="0.29527559060000003" header="0.1181102362" footer="0.118110236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548135"/>
  </sheetPr>
  <dimension ref="A1:Z1004"/>
  <sheetViews>
    <sheetView showGridLines="0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I6" sqref="I6"/>
    </sheetView>
  </sheetViews>
  <sheetFormatPr baseColWidth="10" defaultColWidth="14.5" defaultRowHeight="15" customHeight="1"/>
  <cols>
    <col min="1" max="1" width="2.1640625" customWidth="1"/>
    <col min="2" max="2" width="7.1640625" customWidth="1"/>
    <col min="3" max="3" width="13.5" customWidth="1"/>
    <col min="4" max="4" width="13.6640625" customWidth="1"/>
    <col min="5" max="5" width="12.5" customWidth="1"/>
    <col min="6" max="6" width="16.5" customWidth="1"/>
    <col min="7" max="7" width="7.5" customWidth="1"/>
    <col min="8" max="8" width="8.5" customWidth="1"/>
    <col min="9" max="9" width="7" customWidth="1"/>
    <col min="10" max="10" width="8.5" customWidth="1"/>
    <col min="11" max="11" width="7" customWidth="1"/>
    <col min="12" max="12" width="16.6640625" customWidth="1"/>
    <col min="13" max="13" width="14.5" customWidth="1"/>
    <col min="14" max="14" width="23.5" customWidth="1"/>
    <col min="15" max="15" width="11.5" customWidth="1"/>
    <col min="16" max="16" width="11" customWidth="1"/>
    <col min="17" max="17" width="10.6640625" customWidth="1"/>
    <col min="18" max="18" width="10.1640625" customWidth="1"/>
    <col min="19" max="19" width="9.5" customWidth="1"/>
    <col min="20" max="20" width="11.33203125" customWidth="1"/>
    <col min="21" max="21" width="6.1640625" customWidth="1"/>
    <col min="22" max="22" width="7.83203125" customWidth="1"/>
    <col min="23" max="23" width="7" customWidth="1"/>
    <col min="24" max="24" width="17.83203125" customWidth="1"/>
    <col min="25" max="25" width="11.5" customWidth="1"/>
    <col min="26" max="26" width="7.6640625" customWidth="1"/>
  </cols>
  <sheetData>
    <row r="1" spans="1:26">
      <c r="A1" s="51"/>
      <c r="B1" s="52"/>
      <c r="C1" s="52"/>
      <c r="D1" s="52"/>
      <c r="E1" s="52"/>
      <c r="F1" s="52"/>
      <c r="G1" s="52"/>
      <c r="H1" s="51"/>
      <c r="I1" s="51"/>
      <c r="J1" s="53"/>
      <c r="K1" s="51"/>
      <c r="L1" s="51"/>
      <c r="M1" s="51"/>
      <c r="N1" s="51"/>
      <c r="O1" s="51"/>
      <c r="P1" s="51"/>
      <c r="Q1" s="51"/>
      <c r="R1" s="51"/>
      <c r="S1" s="51"/>
      <c r="T1" s="51"/>
      <c r="U1" s="52"/>
      <c r="V1" s="52"/>
      <c r="W1" s="51"/>
      <c r="X1" s="51"/>
      <c r="Y1" s="54"/>
      <c r="Z1" s="3"/>
    </row>
    <row r="2" spans="1:26">
      <c r="A2" s="51"/>
      <c r="B2" s="52"/>
      <c r="C2" s="52"/>
      <c r="D2" s="52"/>
      <c r="E2" s="52"/>
      <c r="F2" s="52"/>
      <c r="G2" s="52"/>
      <c r="H2" s="51"/>
      <c r="I2" s="51"/>
      <c r="J2" s="53"/>
      <c r="K2" s="51"/>
      <c r="L2" s="51"/>
      <c r="M2" s="51"/>
      <c r="N2" s="51"/>
      <c r="O2" s="51"/>
      <c r="P2" s="51"/>
      <c r="Q2" s="51"/>
      <c r="R2" s="51"/>
      <c r="S2" s="51"/>
      <c r="T2" s="51"/>
      <c r="U2" s="52"/>
      <c r="V2" s="52"/>
      <c r="W2" s="51"/>
      <c r="X2" s="51"/>
      <c r="Y2" s="54"/>
      <c r="Z2" s="3"/>
    </row>
    <row r="3" spans="1:26" ht="21">
      <c r="A3" s="51"/>
      <c r="B3" s="111" t="s">
        <v>65</v>
      </c>
      <c r="C3" s="112"/>
      <c r="D3" s="112"/>
      <c r="E3" s="112"/>
      <c r="F3" s="112"/>
      <c r="G3" s="112"/>
      <c r="H3" s="113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6"/>
      <c r="Z3" s="3"/>
    </row>
    <row r="4" spans="1:26">
      <c r="A4" s="57"/>
      <c r="B4" s="109" t="s">
        <v>6</v>
      </c>
      <c r="C4" s="109" t="s">
        <v>66</v>
      </c>
      <c r="D4" s="109" t="s">
        <v>67</v>
      </c>
      <c r="E4" s="109" t="s">
        <v>68</v>
      </c>
      <c r="F4" s="109" t="s">
        <v>69</v>
      </c>
      <c r="G4" s="109" t="s">
        <v>70</v>
      </c>
      <c r="H4" s="109" t="s">
        <v>71</v>
      </c>
      <c r="I4" s="114" t="s">
        <v>72</v>
      </c>
      <c r="J4" s="112"/>
      <c r="K4" s="115"/>
      <c r="L4" s="109" t="s">
        <v>73</v>
      </c>
      <c r="M4" s="109" t="s">
        <v>74</v>
      </c>
      <c r="N4" s="109" t="s">
        <v>75</v>
      </c>
      <c r="O4" s="109" t="s">
        <v>76</v>
      </c>
      <c r="P4" s="114" t="s">
        <v>77</v>
      </c>
      <c r="Q4" s="112"/>
      <c r="R4" s="115"/>
      <c r="S4" s="109" t="s">
        <v>78</v>
      </c>
      <c r="T4" s="109" t="s">
        <v>79</v>
      </c>
      <c r="U4" s="109" t="s">
        <v>80</v>
      </c>
      <c r="V4" s="109" t="s">
        <v>81</v>
      </c>
      <c r="W4" s="109" t="s">
        <v>82</v>
      </c>
      <c r="X4" s="109" t="s">
        <v>83</v>
      </c>
      <c r="Y4" s="109" t="s">
        <v>84</v>
      </c>
      <c r="Z4" s="57"/>
    </row>
    <row r="5" spans="1:26" ht="28">
      <c r="A5" s="57"/>
      <c r="B5" s="110"/>
      <c r="C5" s="110"/>
      <c r="D5" s="110"/>
      <c r="E5" s="110"/>
      <c r="F5" s="110"/>
      <c r="G5" s="110"/>
      <c r="H5" s="110"/>
      <c r="I5" s="58" t="s">
        <v>85</v>
      </c>
      <c r="J5" s="58" t="s">
        <v>86</v>
      </c>
      <c r="K5" s="58" t="s">
        <v>87</v>
      </c>
      <c r="L5" s="110"/>
      <c r="M5" s="110"/>
      <c r="N5" s="110"/>
      <c r="O5" s="110"/>
      <c r="P5" s="58" t="s">
        <v>88</v>
      </c>
      <c r="Q5" s="58" t="s">
        <v>89</v>
      </c>
      <c r="R5" s="58" t="s">
        <v>90</v>
      </c>
      <c r="S5" s="110"/>
      <c r="T5" s="110"/>
      <c r="U5" s="110"/>
      <c r="V5" s="110"/>
      <c r="W5" s="110"/>
      <c r="X5" s="110"/>
      <c r="Y5" s="110"/>
      <c r="Z5" s="57"/>
    </row>
    <row r="6" spans="1:26" ht="17.25" customHeight="1">
      <c r="A6" s="59"/>
      <c r="B6" s="59"/>
      <c r="C6" s="60" t="s">
        <v>91</v>
      </c>
      <c r="D6" s="61">
        <v>500</v>
      </c>
      <c r="E6" s="60" t="s">
        <v>92</v>
      </c>
      <c r="F6" s="61">
        <v>500</v>
      </c>
      <c r="G6" s="59"/>
      <c r="H6" s="59"/>
      <c r="I6" s="62">
        <v>6.4999999999999997E-3</v>
      </c>
      <c r="J6" s="63">
        <v>0.03</v>
      </c>
      <c r="K6" s="63">
        <v>0.03</v>
      </c>
      <c r="L6" s="59"/>
      <c r="M6" s="59"/>
      <c r="N6" s="63">
        <v>0.74</v>
      </c>
      <c r="O6" s="59"/>
      <c r="P6" s="63">
        <v>0.15</v>
      </c>
      <c r="Q6" s="63">
        <v>0.1</v>
      </c>
      <c r="R6" s="63">
        <v>0.09</v>
      </c>
      <c r="S6" s="63">
        <v>0.01</v>
      </c>
      <c r="T6" s="59"/>
      <c r="U6" s="63">
        <v>0.1</v>
      </c>
      <c r="V6" s="62"/>
      <c r="W6" s="59"/>
      <c r="X6" s="59"/>
      <c r="Y6" s="59"/>
      <c r="Z6" s="59"/>
    </row>
    <row r="7" spans="1:26">
      <c r="A7" s="51"/>
      <c r="B7" s="64">
        <v>42736</v>
      </c>
      <c r="C7" s="65"/>
      <c r="D7" s="66">
        <f t="shared" ref="D7:D18" si="0">(C7*$D$6)</f>
        <v>0</v>
      </c>
      <c r="E7" s="65"/>
      <c r="F7" s="66">
        <f t="shared" ref="F7:F18" si="1">E7*$F$6</f>
        <v>0</v>
      </c>
      <c r="G7" s="67" t="s">
        <v>93</v>
      </c>
      <c r="H7" s="68">
        <f t="shared" ref="H7:H18" si="2">D7+F7</f>
        <v>0</v>
      </c>
      <c r="I7" s="69">
        <f t="shared" ref="I7:I18" si="3">$H7*$I$6</f>
        <v>0</v>
      </c>
      <c r="J7" s="69">
        <f t="shared" ref="J7:J18" si="4">$H7*$J$6</f>
        <v>0</v>
      </c>
      <c r="K7" s="69">
        <f t="shared" ref="K7:K18" si="5">$H7*$K$6</f>
        <v>0</v>
      </c>
      <c r="L7" s="69">
        <f t="shared" ref="L7:L18" si="6">$H7-$I7-$J7-$K7</f>
        <v>0</v>
      </c>
      <c r="M7" s="68">
        <f ca="1">SUMIFS('Folha de Pagamento'!$E:$E,'Folha de Pagamento'!$F:$F,"&lt;"&amp;FINANCEIRO!B7,'Folha de Pagamento'!$H:$H,"&gt;"&amp;EOMONTH(FINANCEIRO!B7,0))+SUMIFS('Folha de Pagamento'!I:I,'Folha de Pagamento'!F:F,"&gt;="&amp;FINANCEIRO!B7,'Folha de Pagamento'!F:F,"&lt;="&amp;EOMONTH(FINANCEIRO!B7,0))+SUMIFS('Folha de Pagamento'!J:J,'Folha de Pagamento'!G:G,"&gt;="&amp;FINANCEIRO!B7,'Folha de Pagamento'!G:G,"&lt;="&amp;EOMONTH(FINANCEIRO!B7,0))</f>
        <v>20513.660000000003</v>
      </c>
      <c r="N7" s="69">
        <f t="shared" ref="N7:N18" ca="1" si="7">$M7*$N$6</f>
        <v>15180.108400000003</v>
      </c>
      <c r="O7" s="69">
        <f t="shared" ref="O7:O18" ca="1" si="8">L7-M7-N7</f>
        <v>-35693.768400000008</v>
      </c>
      <c r="P7" s="69">
        <f t="shared" ref="P7:P18" ca="1" si="9">$O7*$P$6</f>
        <v>-5354.0652600000012</v>
      </c>
      <c r="Q7" s="69">
        <f t="shared" ref="Q7:Q18" ca="1" si="10">$O7*$Q$6</f>
        <v>-3569.3768400000008</v>
      </c>
      <c r="R7" s="69">
        <f t="shared" ref="R7:R18" ca="1" si="11">$O7*$R$6</f>
        <v>-3212.4391560000008</v>
      </c>
      <c r="S7" s="69">
        <f t="shared" ref="S7:S18" si="12">$S$6*H7</f>
        <v>0</v>
      </c>
      <c r="T7" s="69">
        <f t="shared" ref="T7:T18" ca="1" si="13">O7-P7-Q7-R7-S7</f>
        <v>-23557.887144000004</v>
      </c>
      <c r="U7" s="70">
        <f t="shared" ref="U7:U18" si="14">IF(E7+C7&gt;0,T7/H7,0)</f>
        <v>0</v>
      </c>
      <c r="V7" s="66">
        <f t="shared" ref="V7:V18" si="15">H7*$U$6</f>
        <v>0</v>
      </c>
      <c r="W7" s="71" t="str">
        <f t="shared" ref="W7:W18" si="16">IF(U7&lt;$U$6,"Déficit","Alcançado")</f>
        <v>Déficit</v>
      </c>
      <c r="X7" s="68">
        <f t="shared" ref="X7:X18" si="17">IF(E7&lt;&gt;"",(U7-$U$6)*H7,0)</f>
        <v>0</v>
      </c>
      <c r="Y7" s="68">
        <f t="shared" ref="Y7:Y18" ca="1" si="18">IF(G7&lt;&gt;"sim",-SUM(I7:K7,M7,N7),X7)</f>
        <v>-35693.768400000008</v>
      </c>
      <c r="Z7" s="3"/>
    </row>
    <row r="8" spans="1:26">
      <c r="A8" s="51"/>
      <c r="B8" s="64">
        <v>42767</v>
      </c>
      <c r="C8" s="72"/>
      <c r="D8" s="66">
        <f t="shared" si="0"/>
        <v>0</v>
      </c>
      <c r="E8" s="65"/>
      <c r="F8" s="66">
        <f t="shared" si="1"/>
        <v>0</v>
      </c>
      <c r="G8" s="67" t="s">
        <v>93</v>
      </c>
      <c r="H8" s="68">
        <f t="shared" si="2"/>
        <v>0</v>
      </c>
      <c r="I8" s="69">
        <f t="shared" si="3"/>
        <v>0</v>
      </c>
      <c r="J8" s="69">
        <f t="shared" si="4"/>
        <v>0</v>
      </c>
      <c r="K8" s="69">
        <f t="shared" si="5"/>
        <v>0</v>
      </c>
      <c r="L8" s="69">
        <f t="shared" si="6"/>
        <v>0</v>
      </c>
      <c r="M8" s="68">
        <f ca="1">SUMIFS('Folha de Pagamento'!$E:$E,'Folha de Pagamento'!$F:$F,"&lt;"&amp;FINANCEIRO!B8,'Folha de Pagamento'!$H:$H,"&gt;"&amp;EOMONTH(FINANCEIRO!B8,0))+SUMIFS('Folha de Pagamento'!I:I,'Folha de Pagamento'!F:F,"&gt;="&amp;FINANCEIRO!B8,'Folha de Pagamento'!F:F,"&lt;="&amp;EOMONTH(FINANCEIRO!B8,0))+SUMIFS('Folha de Pagamento'!J:J,'Folha de Pagamento'!G:G,"&gt;="&amp;FINANCEIRO!B8,'Folha de Pagamento'!G:G,"&lt;="&amp;EOMONTH(FINANCEIRO!B8,0))</f>
        <v>20513.660000000003</v>
      </c>
      <c r="N8" s="69">
        <f t="shared" ca="1" si="7"/>
        <v>15180.108400000003</v>
      </c>
      <c r="O8" s="69">
        <f t="shared" ca="1" si="8"/>
        <v>-35693.768400000008</v>
      </c>
      <c r="P8" s="69">
        <f t="shared" ca="1" si="9"/>
        <v>-5354.0652600000012</v>
      </c>
      <c r="Q8" s="69">
        <f t="shared" ca="1" si="10"/>
        <v>-3569.3768400000008</v>
      </c>
      <c r="R8" s="69">
        <f t="shared" ca="1" si="11"/>
        <v>-3212.4391560000008</v>
      </c>
      <c r="S8" s="69">
        <f t="shared" si="12"/>
        <v>0</v>
      </c>
      <c r="T8" s="69">
        <f t="shared" ca="1" si="13"/>
        <v>-23557.887144000004</v>
      </c>
      <c r="U8" s="70">
        <f t="shared" si="14"/>
        <v>0</v>
      </c>
      <c r="V8" s="66">
        <f t="shared" si="15"/>
        <v>0</v>
      </c>
      <c r="W8" s="71" t="str">
        <f t="shared" si="16"/>
        <v>Déficit</v>
      </c>
      <c r="X8" s="68">
        <f t="shared" si="17"/>
        <v>0</v>
      </c>
      <c r="Y8" s="68">
        <f t="shared" ca="1" si="18"/>
        <v>-35693.768400000008</v>
      </c>
      <c r="Z8" s="3"/>
    </row>
    <row r="9" spans="1:26">
      <c r="A9" s="51"/>
      <c r="B9" s="64">
        <v>42795</v>
      </c>
      <c r="C9" s="65"/>
      <c r="D9" s="66">
        <f t="shared" si="0"/>
        <v>0</v>
      </c>
      <c r="E9" s="65"/>
      <c r="F9" s="66">
        <f t="shared" si="1"/>
        <v>0</v>
      </c>
      <c r="G9" s="67" t="s">
        <v>93</v>
      </c>
      <c r="H9" s="68">
        <f t="shared" si="2"/>
        <v>0</v>
      </c>
      <c r="I9" s="69">
        <f t="shared" si="3"/>
        <v>0</v>
      </c>
      <c r="J9" s="69">
        <f t="shared" si="4"/>
        <v>0</v>
      </c>
      <c r="K9" s="69">
        <f t="shared" si="5"/>
        <v>0</v>
      </c>
      <c r="L9" s="69">
        <f t="shared" si="6"/>
        <v>0</v>
      </c>
      <c r="M9" s="68">
        <f ca="1">SUMIFS('Folha de Pagamento'!$E:$E,'Folha de Pagamento'!$F:$F,"&lt;"&amp;FINANCEIRO!B9,'Folha de Pagamento'!$H:$H,"&gt;"&amp;EOMONTH(FINANCEIRO!B9,0))+SUMIFS('Folha de Pagamento'!I:I,'Folha de Pagamento'!F:F,"&gt;="&amp;FINANCEIRO!B9,'Folha de Pagamento'!F:F,"&lt;="&amp;EOMONTH(FINANCEIRO!B9,0))+SUMIFS('Folha de Pagamento'!J:J,'Folha de Pagamento'!G:G,"&gt;="&amp;FINANCEIRO!B9,'Folha de Pagamento'!G:G,"&lt;="&amp;EOMONTH(FINANCEIRO!B9,0))</f>
        <v>20513.660000000003</v>
      </c>
      <c r="N9" s="69">
        <f t="shared" ca="1" si="7"/>
        <v>15180.108400000003</v>
      </c>
      <c r="O9" s="69">
        <f t="shared" ca="1" si="8"/>
        <v>-35693.768400000008</v>
      </c>
      <c r="P9" s="69">
        <f t="shared" ca="1" si="9"/>
        <v>-5354.0652600000012</v>
      </c>
      <c r="Q9" s="69">
        <f t="shared" ca="1" si="10"/>
        <v>-3569.3768400000008</v>
      </c>
      <c r="R9" s="69">
        <f t="shared" ca="1" si="11"/>
        <v>-3212.4391560000008</v>
      </c>
      <c r="S9" s="69">
        <f t="shared" si="12"/>
        <v>0</v>
      </c>
      <c r="T9" s="69">
        <f t="shared" ca="1" si="13"/>
        <v>-23557.887144000004</v>
      </c>
      <c r="U9" s="70">
        <f t="shared" si="14"/>
        <v>0</v>
      </c>
      <c r="V9" s="66">
        <f t="shared" si="15"/>
        <v>0</v>
      </c>
      <c r="W9" s="71" t="str">
        <f t="shared" si="16"/>
        <v>Déficit</v>
      </c>
      <c r="X9" s="68">
        <f t="shared" si="17"/>
        <v>0</v>
      </c>
      <c r="Y9" s="68">
        <f t="shared" ca="1" si="18"/>
        <v>-35693.768400000008</v>
      </c>
      <c r="Z9" s="3"/>
    </row>
    <row r="10" spans="1:26">
      <c r="A10" s="51"/>
      <c r="B10" s="64">
        <v>42826</v>
      </c>
      <c r="C10" s="65"/>
      <c r="D10" s="66">
        <f t="shared" si="0"/>
        <v>0</v>
      </c>
      <c r="E10" s="65"/>
      <c r="F10" s="66">
        <f t="shared" si="1"/>
        <v>0</v>
      </c>
      <c r="G10" s="67" t="s">
        <v>93</v>
      </c>
      <c r="H10" s="68">
        <f t="shared" si="2"/>
        <v>0</v>
      </c>
      <c r="I10" s="69">
        <f t="shared" si="3"/>
        <v>0</v>
      </c>
      <c r="J10" s="69">
        <f t="shared" si="4"/>
        <v>0</v>
      </c>
      <c r="K10" s="69">
        <f t="shared" si="5"/>
        <v>0</v>
      </c>
      <c r="L10" s="69">
        <f t="shared" si="6"/>
        <v>0</v>
      </c>
      <c r="M10" s="68">
        <f ca="1">SUMIFS('Folha de Pagamento'!$E:$E,'Folha de Pagamento'!$F:$F,"&lt;"&amp;FINANCEIRO!B10,'Folha de Pagamento'!$H:$H,"&gt;"&amp;EOMONTH(FINANCEIRO!B10,0))+SUMIFS('Folha de Pagamento'!I:I,'Folha de Pagamento'!F:F,"&gt;="&amp;FINANCEIRO!B10,'Folha de Pagamento'!F:F,"&lt;="&amp;EOMONTH(FINANCEIRO!B10,0))+SUMIFS('Folha de Pagamento'!J:J,'Folha de Pagamento'!G:G,"&gt;="&amp;FINANCEIRO!B10,'Folha de Pagamento'!G:G,"&lt;="&amp;EOMONTH(FINANCEIRO!B10,0))</f>
        <v>20513.660000000003</v>
      </c>
      <c r="N10" s="69">
        <f t="shared" ca="1" si="7"/>
        <v>15180.108400000003</v>
      </c>
      <c r="O10" s="69">
        <f t="shared" ca="1" si="8"/>
        <v>-35693.768400000008</v>
      </c>
      <c r="P10" s="69">
        <f t="shared" ca="1" si="9"/>
        <v>-5354.0652600000012</v>
      </c>
      <c r="Q10" s="69">
        <f t="shared" ca="1" si="10"/>
        <v>-3569.3768400000008</v>
      </c>
      <c r="R10" s="69">
        <f t="shared" ca="1" si="11"/>
        <v>-3212.4391560000008</v>
      </c>
      <c r="S10" s="69">
        <f t="shared" si="12"/>
        <v>0</v>
      </c>
      <c r="T10" s="69">
        <f t="shared" ca="1" si="13"/>
        <v>-23557.887144000004</v>
      </c>
      <c r="U10" s="70">
        <f t="shared" si="14"/>
        <v>0</v>
      </c>
      <c r="V10" s="66">
        <f t="shared" si="15"/>
        <v>0</v>
      </c>
      <c r="W10" s="71" t="str">
        <f t="shared" si="16"/>
        <v>Déficit</v>
      </c>
      <c r="X10" s="68">
        <f t="shared" si="17"/>
        <v>0</v>
      </c>
      <c r="Y10" s="68">
        <f t="shared" ca="1" si="18"/>
        <v>-35693.768400000008</v>
      </c>
      <c r="Z10" s="3"/>
    </row>
    <row r="11" spans="1:26">
      <c r="A11" s="51"/>
      <c r="B11" s="64">
        <v>42856</v>
      </c>
      <c r="C11" s="72"/>
      <c r="D11" s="66">
        <f t="shared" si="0"/>
        <v>0</v>
      </c>
      <c r="E11" s="65"/>
      <c r="F11" s="66">
        <f t="shared" si="1"/>
        <v>0</v>
      </c>
      <c r="G11" s="67" t="s">
        <v>93</v>
      </c>
      <c r="H11" s="68">
        <f t="shared" si="2"/>
        <v>0</v>
      </c>
      <c r="I11" s="69">
        <f t="shared" si="3"/>
        <v>0</v>
      </c>
      <c r="J11" s="69">
        <f t="shared" si="4"/>
        <v>0</v>
      </c>
      <c r="K11" s="69">
        <f t="shared" si="5"/>
        <v>0</v>
      </c>
      <c r="L11" s="69">
        <f t="shared" si="6"/>
        <v>0</v>
      </c>
      <c r="M11" s="68">
        <f ca="1">SUMIFS('Folha de Pagamento'!$E:$E,'Folha de Pagamento'!$F:$F,"&lt;"&amp;FINANCEIRO!B11,'Folha de Pagamento'!$H:$H,"&gt;"&amp;EOMONTH(FINANCEIRO!B11,0))+SUMIFS('Folha de Pagamento'!I:I,'Folha de Pagamento'!F:F,"&gt;="&amp;FINANCEIRO!B11,'Folha de Pagamento'!F:F,"&lt;="&amp;EOMONTH(FINANCEIRO!B11,0))+SUMIFS('Folha de Pagamento'!J:J,'Folha de Pagamento'!G:G,"&gt;="&amp;FINANCEIRO!B11,'Folha de Pagamento'!G:G,"&lt;="&amp;EOMONTH(FINANCEIRO!B11,0))</f>
        <v>20513.660000000003</v>
      </c>
      <c r="N11" s="69">
        <f t="shared" ca="1" si="7"/>
        <v>15180.108400000003</v>
      </c>
      <c r="O11" s="69">
        <f t="shared" ca="1" si="8"/>
        <v>-35693.768400000008</v>
      </c>
      <c r="P11" s="69">
        <f t="shared" ca="1" si="9"/>
        <v>-5354.0652600000012</v>
      </c>
      <c r="Q11" s="69">
        <f t="shared" ca="1" si="10"/>
        <v>-3569.3768400000008</v>
      </c>
      <c r="R11" s="69">
        <f t="shared" ca="1" si="11"/>
        <v>-3212.4391560000008</v>
      </c>
      <c r="S11" s="69">
        <f t="shared" si="12"/>
        <v>0</v>
      </c>
      <c r="T11" s="69">
        <f t="shared" ca="1" si="13"/>
        <v>-23557.887144000004</v>
      </c>
      <c r="U11" s="70">
        <f t="shared" si="14"/>
        <v>0</v>
      </c>
      <c r="V11" s="66">
        <f t="shared" si="15"/>
        <v>0</v>
      </c>
      <c r="W11" s="71" t="str">
        <f t="shared" si="16"/>
        <v>Déficit</v>
      </c>
      <c r="X11" s="68">
        <f t="shared" si="17"/>
        <v>0</v>
      </c>
      <c r="Y11" s="68">
        <f t="shared" ca="1" si="18"/>
        <v>-35693.768400000008</v>
      </c>
      <c r="Z11" s="3"/>
    </row>
    <row r="12" spans="1:26">
      <c r="A12" s="51"/>
      <c r="B12" s="64">
        <v>42887</v>
      </c>
      <c r="C12" s="65"/>
      <c r="D12" s="66">
        <f t="shared" si="0"/>
        <v>0</v>
      </c>
      <c r="E12" s="65"/>
      <c r="F12" s="66">
        <f t="shared" si="1"/>
        <v>0</v>
      </c>
      <c r="G12" s="67" t="s">
        <v>93</v>
      </c>
      <c r="H12" s="68">
        <f t="shared" si="2"/>
        <v>0</v>
      </c>
      <c r="I12" s="69">
        <f t="shared" si="3"/>
        <v>0</v>
      </c>
      <c r="J12" s="69">
        <f t="shared" si="4"/>
        <v>0</v>
      </c>
      <c r="K12" s="69">
        <f t="shared" si="5"/>
        <v>0</v>
      </c>
      <c r="L12" s="69">
        <f t="shared" si="6"/>
        <v>0</v>
      </c>
      <c r="M12" s="68">
        <f ca="1">SUMIFS('Folha de Pagamento'!$E:$E,'Folha de Pagamento'!$F:$F,"&lt;"&amp;FINANCEIRO!B12,'Folha de Pagamento'!$H:$H,"&gt;"&amp;EOMONTH(FINANCEIRO!B12,0))+SUMIFS('Folha de Pagamento'!I:I,'Folha de Pagamento'!F:F,"&gt;="&amp;FINANCEIRO!B12,'Folha de Pagamento'!F:F,"&lt;="&amp;EOMONTH(FINANCEIRO!B12,0))+SUMIFS('Folha de Pagamento'!J:J,'Folha de Pagamento'!G:G,"&gt;="&amp;FINANCEIRO!B12,'Folha de Pagamento'!G:G,"&lt;="&amp;EOMONTH(FINANCEIRO!B12,0))</f>
        <v>20513.660000000003</v>
      </c>
      <c r="N12" s="69">
        <f t="shared" ca="1" si="7"/>
        <v>15180.108400000003</v>
      </c>
      <c r="O12" s="69">
        <f t="shared" ca="1" si="8"/>
        <v>-35693.768400000008</v>
      </c>
      <c r="P12" s="69">
        <f t="shared" ca="1" si="9"/>
        <v>-5354.0652600000012</v>
      </c>
      <c r="Q12" s="69">
        <f t="shared" ca="1" si="10"/>
        <v>-3569.3768400000008</v>
      </c>
      <c r="R12" s="69">
        <f t="shared" ca="1" si="11"/>
        <v>-3212.4391560000008</v>
      </c>
      <c r="S12" s="69">
        <f t="shared" si="12"/>
        <v>0</v>
      </c>
      <c r="T12" s="69">
        <f t="shared" ca="1" si="13"/>
        <v>-23557.887144000004</v>
      </c>
      <c r="U12" s="70">
        <f t="shared" si="14"/>
        <v>0</v>
      </c>
      <c r="V12" s="66">
        <f t="shared" si="15"/>
        <v>0</v>
      </c>
      <c r="W12" s="71" t="str">
        <f t="shared" si="16"/>
        <v>Déficit</v>
      </c>
      <c r="X12" s="68">
        <f t="shared" si="17"/>
        <v>0</v>
      </c>
      <c r="Y12" s="68">
        <f t="shared" ca="1" si="18"/>
        <v>-35693.768400000008</v>
      </c>
      <c r="Z12" s="3"/>
    </row>
    <row r="13" spans="1:26">
      <c r="A13" s="51"/>
      <c r="B13" s="64">
        <v>42917</v>
      </c>
      <c r="C13" s="65"/>
      <c r="D13" s="66">
        <f t="shared" si="0"/>
        <v>0</v>
      </c>
      <c r="E13" s="73"/>
      <c r="F13" s="66">
        <f t="shared" si="1"/>
        <v>0</v>
      </c>
      <c r="G13" s="67" t="s">
        <v>93</v>
      </c>
      <c r="H13" s="68">
        <f t="shared" si="2"/>
        <v>0</v>
      </c>
      <c r="I13" s="69">
        <f t="shared" si="3"/>
        <v>0</v>
      </c>
      <c r="J13" s="69">
        <f t="shared" si="4"/>
        <v>0</v>
      </c>
      <c r="K13" s="69">
        <f t="shared" si="5"/>
        <v>0</v>
      </c>
      <c r="L13" s="69">
        <f t="shared" si="6"/>
        <v>0</v>
      </c>
      <c r="M13" s="68">
        <f ca="1">SUMIFS('Folha de Pagamento'!$E:$E,'Folha de Pagamento'!$F:$F,"&lt;"&amp;FINANCEIRO!B13,'Folha de Pagamento'!$H:$H,"&gt;"&amp;EOMONTH(FINANCEIRO!B13,0))+SUMIFS('Folha de Pagamento'!I:I,'Folha de Pagamento'!F:F,"&gt;="&amp;FINANCEIRO!B13,'Folha de Pagamento'!F:F,"&lt;="&amp;EOMONTH(FINANCEIRO!B13,0))+SUMIFS('Folha de Pagamento'!J:J,'Folha de Pagamento'!G:G,"&gt;="&amp;FINANCEIRO!B13,'Folha de Pagamento'!G:G,"&lt;="&amp;EOMONTH(FINANCEIRO!B13,0))</f>
        <v>26524.280000000002</v>
      </c>
      <c r="N13" s="69">
        <f t="shared" ca="1" si="7"/>
        <v>19627.967200000003</v>
      </c>
      <c r="O13" s="69">
        <f t="shared" ca="1" si="8"/>
        <v>-46152.247200000005</v>
      </c>
      <c r="P13" s="69">
        <f t="shared" ca="1" si="9"/>
        <v>-6922.8370800000002</v>
      </c>
      <c r="Q13" s="69">
        <f t="shared" ca="1" si="10"/>
        <v>-4615.2247200000011</v>
      </c>
      <c r="R13" s="69">
        <f t="shared" ca="1" si="11"/>
        <v>-4153.7022480000005</v>
      </c>
      <c r="S13" s="69">
        <f t="shared" si="12"/>
        <v>0</v>
      </c>
      <c r="T13" s="69">
        <f t="shared" ca="1" si="13"/>
        <v>-30460.483152000008</v>
      </c>
      <c r="U13" s="70">
        <f t="shared" si="14"/>
        <v>0</v>
      </c>
      <c r="V13" s="66">
        <f t="shared" si="15"/>
        <v>0</v>
      </c>
      <c r="W13" s="71" t="str">
        <f t="shared" si="16"/>
        <v>Déficit</v>
      </c>
      <c r="X13" s="68">
        <f t="shared" si="17"/>
        <v>0</v>
      </c>
      <c r="Y13" s="68">
        <f t="shared" ca="1" si="18"/>
        <v>-46152.247200000005</v>
      </c>
      <c r="Z13" s="3"/>
    </row>
    <row r="14" spans="1:26">
      <c r="A14" s="51"/>
      <c r="B14" s="64">
        <v>42948</v>
      </c>
      <c r="C14" s="65"/>
      <c r="D14" s="66">
        <f t="shared" si="0"/>
        <v>0</v>
      </c>
      <c r="E14" s="73"/>
      <c r="F14" s="66">
        <f t="shared" si="1"/>
        <v>0</v>
      </c>
      <c r="G14" s="67" t="s">
        <v>93</v>
      </c>
      <c r="H14" s="68">
        <f t="shared" si="2"/>
        <v>0</v>
      </c>
      <c r="I14" s="69">
        <f t="shared" si="3"/>
        <v>0</v>
      </c>
      <c r="J14" s="69">
        <f t="shared" si="4"/>
        <v>0</v>
      </c>
      <c r="K14" s="69">
        <f t="shared" si="5"/>
        <v>0</v>
      </c>
      <c r="L14" s="69">
        <f t="shared" si="6"/>
        <v>0</v>
      </c>
      <c r="M14" s="68">
        <f ca="1">SUMIFS('Folha de Pagamento'!$E:$E,'Folha de Pagamento'!$F:$F,"&lt;"&amp;FINANCEIRO!B14,'Folha de Pagamento'!$H:$H,"&gt;"&amp;EOMONTH(FINANCEIRO!B14,0))+SUMIFS('Folha de Pagamento'!I:I,'Folha de Pagamento'!F:F,"&gt;="&amp;FINANCEIRO!B14,'Folha de Pagamento'!F:F,"&lt;="&amp;EOMONTH(FINANCEIRO!B14,0))+SUMIFS('Folha de Pagamento'!J:J,'Folha de Pagamento'!G:G,"&gt;="&amp;FINANCEIRO!B14,'Folha de Pagamento'!G:G,"&lt;="&amp;EOMONTH(FINANCEIRO!B14,0))</f>
        <v>26524.280000000002</v>
      </c>
      <c r="N14" s="69">
        <f t="shared" ca="1" si="7"/>
        <v>19627.967200000003</v>
      </c>
      <c r="O14" s="69">
        <f t="shared" ca="1" si="8"/>
        <v>-46152.247200000005</v>
      </c>
      <c r="P14" s="69">
        <f t="shared" ca="1" si="9"/>
        <v>-6922.8370800000002</v>
      </c>
      <c r="Q14" s="69">
        <f t="shared" ca="1" si="10"/>
        <v>-4615.2247200000011</v>
      </c>
      <c r="R14" s="69">
        <f t="shared" ca="1" si="11"/>
        <v>-4153.7022480000005</v>
      </c>
      <c r="S14" s="69">
        <f t="shared" si="12"/>
        <v>0</v>
      </c>
      <c r="T14" s="69">
        <f t="shared" ca="1" si="13"/>
        <v>-30460.483152000008</v>
      </c>
      <c r="U14" s="70">
        <f t="shared" si="14"/>
        <v>0</v>
      </c>
      <c r="V14" s="66">
        <f t="shared" si="15"/>
        <v>0</v>
      </c>
      <c r="W14" s="71" t="str">
        <f t="shared" si="16"/>
        <v>Déficit</v>
      </c>
      <c r="X14" s="68">
        <f t="shared" si="17"/>
        <v>0</v>
      </c>
      <c r="Y14" s="68">
        <f t="shared" ca="1" si="18"/>
        <v>-46152.247200000005</v>
      </c>
      <c r="Z14" s="3"/>
    </row>
    <row r="15" spans="1:26">
      <c r="A15" s="51"/>
      <c r="B15" s="74">
        <v>42979</v>
      </c>
      <c r="C15" s="73">
        <v>211.95</v>
      </c>
      <c r="D15" s="66">
        <f t="shared" si="0"/>
        <v>105975</v>
      </c>
      <c r="E15" s="75">
        <v>211.95</v>
      </c>
      <c r="F15" s="66">
        <f t="shared" si="1"/>
        <v>105975</v>
      </c>
      <c r="G15" s="76" t="s">
        <v>94</v>
      </c>
      <c r="H15" s="68">
        <f t="shared" si="2"/>
        <v>211950</v>
      </c>
      <c r="I15" s="69">
        <f t="shared" si="3"/>
        <v>1377.675</v>
      </c>
      <c r="J15" s="69">
        <f t="shared" si="4"/>
        <v>6358.5</v>
      </c>
      <c r="K15" s="69">
        <f t="shared" si="5"/>
        <v>6358.5</v>
      </c>
      <c r="L15" s="69">
        <f t="shared" si="6"/>
        <v>197855.32500000001</v>
      </c>
      <c r="M15" s="68">
        <f ca="1">SUMIFS('Folha de Pagamento'!$E:$E,'Folha de Pagamento'!$F:$F,"&lt;"&amp;FINANCEIRO!B15,'Folha de Pagamento'!$H:$H,"&gt;"&amp;EOMONTH(FINANCEIRO!B15,0))+SUMIFS('Folha de Pagamento'!I:I,'Folha de Pagamento'!F:F,"&gt;="&amp;FINANCEIRO!B15,'Folha de Pagamento'!F:F,"&lt;="&amp;EOMONTH(FINANCEIRO!B15,0))+SUMIFS('Folha de Pagamento'!J:J,'Folha de Pagamento'!G:G,"&gt;="&amp;FINANCEIRO!B15,'Folha de Pagamento'!G:G,"&lt;="&amp;EOMONTH(FINANCEIRO!B15,0))</f>
        <v>26524.280000000002</v>
      </c>
      <c r="N15" s="69">
        <f t="shared" ca="1" si="7"/>
        <v>19627.967200000003</v>
      </c>
      <c r="O15" s="69">
        <f t="shared" ca="1" si="8"/>
        <v>151703.0778</v>
      </c>
      <c r="P15" s="69">
        <f t="shared" ca="1" si="9"/>
        <v>22755.461670000001</v>
      </c>
      <c r="Q15" s="69">
        <f t="shared" ca="1" si="10"/>
        <v>15170.307780000001</v>
      </c>
      <c r="R15" s="69">
        <f t="shared" ca="1" si="11"/>
        <v>13653.277001999999</v>
      </c>
      <c r="S15" s="69">
        <f t="shared" si="12"/>
        <v>2119.5</v>
      </c>
      <c r="T15" s="69">
        <f t="shared" ca="1" si="13"/>
        <v>98004.53134799999</v>
      </c>
      <c r="U15" s="70">
        <f t="shared" ca="1" si="14"/>
        <v>0.46239458055201693</v>
      </c>
      <c r="V15" s="66">
        <f t="shared" si="15"/>
        <v>21195</v>
      </c>
      <c r="W15" s="71" t="str">
        <f t="shared" ca="1" si="16"/>
        <v>Alcançado</v>
      </c>
      <c r="X15" s="68">
        <f t="shared" ca="1" si="17"/>
        <v>76809.531347999975</v>
      </c>
      <c r="Y15" s="68">
        <f t="shared" ca="1" si="18"/>
        <v>76809.531347999975</v>
      </c>
      <c r="Z15" s="3"/>
    </row>
    <row r="16" spans="1:26">
      <c r="A16" s="51"/>
      <c r="B16" s="74">
        <v>43009</v>
      </c>
      <c r="C16" s="65"/>
      <c r="D16" s="66">
        <f t="shared" si="0"/>
        <v>0</v>
      </c>
      <c r="E16" s="75"/>
      <c r="F16" s="66">
        <f t="shared" si="1"/>
        <v>0</v>
      </c>
      <c r="G16" s="67" t="s">
        <v>93</v>
      </c>
      <c r="H16" s="68">
        <f t="shared" si="2"/>
        <v>0</v>
      </c>
      <c r="I16" s="69">
        <f t="shared" si="3"/>
        <v>0</v>
      </c>
      <c r="J16" s="69">
        <f t="shared" si="4"/>
        <v>0</v>
      </c>
      <c r="K16" s="69">
        <f t="shared" si="5"/>
        <v>0</v>
      </c>
      <c r="L16" s="69">
        <f t="shared" si="6"/>
        <v>0</v>
      </c>
      <c r="M16" s="68">
        <f ca="1">SUMIFS('Folha de Pagamento'!$E:$E,'Folha de Pagamento'!$F:$F,"&lt;"&amp;FINANCEIRO!B16,'Folha de Pagamento'!$H:$H,"&gt;"&amp;EOMONTH(FINANCEIRO!B16,0))+SUMIFS('Folha de Pagamento'!I:I,'Folha de Pagamento'!F:F,"&gt;="&amp;FINANCEIRO!B16,'Folha de Pagamento'!F:F,"&lt;="&amp;EOMONTH(FINANCEIRO!B16,0))+SUMIFS('Folha de Pagamento'!J:J,'Folha de Pagamento'!G:G,"&gt;="&amp;FINANCEIRO!B16,'Folha de Pagamento'!G:G,"&lt;="&amp;EOMONTH(FINANCEIRO!B16,0))</f>
        <v>35524.28</v>
      </c>
      <c r="N16" s="69">
        <f t="shared" ca="1" si="7"/>
        <v>26287.967199999999</v>
      </c>
      <c r="O16" s="69">
        <f t="shared" ca="1" si="8"/>
        <v>-61812.247199999998</v>
      </c>
      <c r="P16" s="69">
        <f t="shared" ca="1" si="9"/>
        <v>-9271.8370799999993</v>
      </c>
      <c r="Q16" s="69">
        <f t="shared" ca="1" si="10"/>
        <v>-6181.2247200000002</v>
      </c>
      <c r="R16" s="69">
        <f t="shared" ca="1" si="11"/>
        <v>-5563.1022479999992</v>
      </c>
      <c r="S16" s="69">
        <f t="shared" si="12"/>
        <v>0</v>
      </c>
      <c r="T16" s="69">
        <f t="shared" ca="1" si="13"/>
        <v>-40796.083152000007</v>
      </c>
      <c r="U16" s="70">
        <f t="shared" si="14"/>
        <v>0</v>
      </c>
      <c r="V16" s="66">
        <f t="shared" si="15"/>
        <v>0</v>
      </c>
      <c r="W16" s="71" t="str">
        <f t="shared" si="16"/>
        <v>Déficit</v>
      </c>
      <c r="X16" s="68">
        <f t="shared" si="17"/>
        <v>0</v>
      </c>
      <c r="Y16" s="68">
        <f t="shared" ca="1" si="18"/>
        <v>-61812.247199999998</v>
      </c>
      <c r="Z16" s="3"/>
    </row>
    <row r="17" spans="1:26">
      <c r="A17" s="51"/>
      <c r="B17" s="74">
        <v>43040</v>
      </c>
      <c r="C17" s="65"/>
      <c r="D17" s="66">
        <f t="shared" si="0"/>
        <v>0</v>
      </c>
      <c r="E17" s="75"/>
      <c r="F17" s="66">
        <f t="shared" si="1"/>
        <v>0</v>
      </c>
      <c r="G17" s="67" t="s">
        <v>93</v>
      </c>
      <c r="H17" s="68">
        <f t="shared" si="2"/>
        <v>0</v>
      </c>
      <c r="I17" s="69">
        <f t="shared" si="3"/>
        <v>0</v>
      </c>
      <c r="J17" s="69">
        <f t="shared" si="4"/>
        <v>0</v>
      </c>
      <c r="K17" s="69">
        <f t="shared" si="5"/>
        <v>0</v>
      </c>
      <c r="L17" s="69">
        <f t="shared" si="6"/>
        <v>0</v>
      </c>
      <c r="M17" s="68">
        <f ca="1">SUMIFS('Folha de Pagamento'!$E:$E,'Folha de Pagamento'!$F:$F,"&lt;"&amp;FINANCEIRO!B17,'Folha de Pagamento'!$H:$H,"&gt;"&amp;EOMONTH(FINANCEIRO!B17,0))+SUMIFS('Folha de Pagamento'!I:I,'Folha de Pagamento'!F:F,"&gt;="&amp;FINANCEIRO!B17,'Folha de Pagamento'!F:F,"&lt;="&amp;EOMONTH(FINANCEIRO!B17,0))+SUMIFS('Folha de Pagamento'!J:J,'Folha de Pagamento'!G:G,"&gt;="&amp;FINANCEIRO!B17,'Folha de Pagamento'!G:G,"&lt;="&amp;EOMONTH(FINANCEIRO!B17,0))</f>
        <v>35952.596666666672</v>
      </c>
      <c r="N17" s="69">
        <f t="shared" ca="1" si="7"/>
        <v>26604.921533333338</v>
      </c>
      <c r="O17" s="69">
        <f t="shared" ca="1" si="8"/>
        <v>-62557.518200000006</v>
      </c>
      <c r="P17" s="69">
        <f t="shared" ca="1" si="9"/>
        <v>-9383.6277300000002</v>
      </c>
      <c r="Q17" s="69">
        <f t="shared" ca="1" si="10"/>
        <v>-6255.7518200000013</v>
      </c>
      <c r="R17" s="69">
        <f t="shared" ca="1" si="11"/>
        <v>-5630.1766379999999</v>
      </c>
      <c r="S17" s="69">
        <f t="shared" si="12"/>
        <v>0</v>
      </c>
      <c r="T17" s="69">
        <f t="shared" ca="1" si="13"/>
        <v>-41287.962012000011</v>
      </c>
      <c r="U17" s="70">
        <f t="shared" si="14"/>
        <v>0</v>
      </c>
      <c r="V17" s="66">
        <f t="shared" si="15"/>
        <v>0</v>
      </c>
      <c r="W17" s="71" t="str">
        <f t="shared" si="16"/>
        <v>Déficit</v>
      </c>
      <c r="X17" s="68">
        <f t="shared" si="17"/>
        <v>0</v>
      </c>
      <c r="Y17" s="68">
        <f t="shared" ca="1" si="18"/>
        <v>-62557.518200000006</v>
      </c>
      <c r="Z17" s="3"/>
    </row>
    <row r="18" spans="1:26">
      <c r="A18" s="51"/>
      <c r="B18" s="74">
        <v>43070</v>
      </c>
      <c r="C18" s="65"/>
      <c r="D18" s="66">
        <f t="shared" si="0"/>
        <v>0</v>
      </c>
      <c r="E18" s="75"/>
      <c r="F18" s="66">
        <f t="shared" si="1"/>
        <v>0</v>
      </c>
      <c r="G18" s="67" t="s">
        <v>93</v>
      </c>
      <c r="H18" s="68">
        <f t="shared" si="2"/>
        <v>0</v>
      </c>
      <c r="I18" s="69">
        <f t="shared" si="3"/>
        <v>0</v>
      </c>
      <c r="J18" s="69">
        <f t="shared" si="4"/>
        <v>0</v>
      </c>
      <c r="K18" s="69">
        <f t="shared" si="5"/>
        <v>0</v>
      </c>
      <c r="L18" s="69">
        <f t="shared" si="6"/>
        <v>0</v>
      </c>
      <c r="M18" s="68">
        <f ca="1">SUMIFS('Folha de Pagamento'!$E:$E,'Folha de Pagamento'!$F:$F,"&lt;"&amp;FINANCEIRO!B18,'Folha de Pagamento'!$H:$H,"&gt;"&amp;EOMONTH(FINANCEIRO!B18,0))+SUMIFS('Folha de Pagamento'!I:I,'Folha de Pagamento'!F:F,"&gt;="&amp;FINANCEIRO!B18,'Folha de Pagamento'!F:F,"&lt;="&amp;EOMONTH(FINANCEIRO!B18,0))+SUMIFS('Folha de Pagamento'!J:J,'Folha de Pagamento'!G:G,"&gt;="&amp;FINANCEIRO!B18,'Folha de Pagamento'!G:G,"&lt;="&amp;EOMONTH(FINANCEIRO!B18,0))</f>
        <v>51309.952666666672</v>
      </c>
      <c r="N18" s="69">
        <f t="shared" ca="1" si="7"/>
        <v>37969.364973333337</v>
      </c>
      <c r="O18" s="69">
        <f t="shared" ca="1" si="8"/>
        <v>-89279.317640000008</v>
      </c>
      <c r="P18" s="69">
        <f t="shared" ca="1" si="9"/>
        <v>-13391.897646000001</v>
      </c>
      <c r="Q18" s="69">
        <f t="shared" ca="1" si="10"/>
        <v>-8927.9317640000008</v>
      </c>
      <c r="R18" s="69">
        <f t="shared" ca="1" si="11"/>
        <v>-8035.1385876000004</v>
      </c>
      <c r="S18" s="69">
        <f t="shared" si="12"/>
        <v>0</v>
      </c>
      <c r="T18" s="69">
        <f t="shared" ca="1" si="13"/>
        <v>-58924.349642400019</v>
      </c>
      <c r="U18" s="70">
        <f t="shared" si="14"/>
        <v>0</v>
      </c>
      <c r="V18" s="66">
        <f t="shared" si="15"/>
        <v>0</v>
      </c>
      <c r="W18" s="71" t="str">
        <f t="shared" si="16"/>
        <v>Déficit</v>
      </c>
      <c r="X18" s="68">
        <f t="shared" si="17"/>
        <v>0</v>
      </c>
      <c r="Y18" s="68">
        <f t="shared" ca="1" si="18"/>
        <v>-89279.317640000008</v>
      </c>
      <c r="Z18" s="3"/>
    </row>
    <row r="19" spans="1:26">
      <c r="A19" s="51"/>
      <c r="B19" s="77" t="s">
        <v>95</v>
      </c>
      <c r="C19" s="77"/>
      <c r="D19" s="78">
        <f>SUM(D7:D18)</f>
        <v>105975</v>
      </c>
      <c r="E19" s="78"/>
      <c r="F19" s="78">
        <f>SUM(F7:F18)</f>
        <v>105975</v>
      </c>
      <c r="G19" s="79"/>
      <c r="H19" s="79">
        <f t="shared" ref="H19:T19" si="19">SUM(H7:H18)</f>
        <v>211950</v>
      </c>
      <c r="I19" s="79">
        <f t="shared" si="19"/>
        <v>1377.675</v>
      </c>
      <c r="J19" s="79">
        <f t="shared" si="19"/>
        <v>6358.5</v>
      </c>
      <c r="K19" s="79">
        <f t="shared" si="19"/>
        <v>6358.5</v>
      </c>
      <c r="L19" s="79">
        <f t="shared" si="19"/>
        <v>197855.32500000001</v>
      </c>
      <c r="M19" s="79">
        <f t="shared" ca="1" si="19"/>
        <v>325441.62933333335</v>
      </c>
      <c r="N19" s="79">
        <f t="shared" ca="1" si="19"/>
        <v>240826.80570666672</v>
      </c>
      <c r="O19" s="79">
        <f t="shared" ca="1" si="19"/>
        <v>-368413.11004000006</v>
      </c>
      <c r="P19" s="79">
        <f t="shared" ca="1" si="19"/>
        <v>-55261.966506000012</v>
      </c>
      <c r="Q19" s="79">
        <f t="shared" ca="1" si="19"/>
        <v>-36841.31100400001</v>
      </c>
      <c r="R19" s="79">
        <f t="shared" ca="1" si="19"/>
        <v>-33157.179903600008</v>
      </c>
      <c r="S19" s="79">
        <f t="shared" si="19"/>
        <v>2119.5</v>
      </c>
      <c r="T19" s="79">
        <f t="shared" ca="1" si="19"/>
        <v>-245272.15262640006</v>
      </c>
      <c r="U19" s="80">
        <f ca="1">MEDIAN(U7:U18)</f>
        <v>0</v>
      </c>
      <c r="V19" s="79">
        <f t="shared" ref="V19:Y19" si="20">SUM(V7:V18)</f>
        <v>21195</v>
      </c>
      <c r="W19" s="79">
        <f t="shared" ca="1" si="20"/>
        <v>0</v>
      </c>
      <c r="X19" s="79">
        <f t="shared" ca="1" si="20"/>
        <v>76809.531347999975</v>
      </c>
      <c r="Y19" s="81">
        <f t="shared" ca="1" si="20"/>
        <v>-443306.65649200004</v>
      </c>
      <c r="Z19" s="3"/>
    </row>
    <row r="20" spans="1:26">
      <c r="A20" s="51"/>
      <c r="B20" s="52"/>
      <c r="C20" s="52"/>
      <c r="D20" s="52"/>
      <c r="E20" s="52"/>
      <c r="F20" s="52"/>
      <c r="G20" s="52"/>
      <c r="H20" s="51"/>
      <c r="I20" s="51"/>
      <c r="J20" s="53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2"/>
      <c r="V20" s="52"/>
      <c r="W20" s="51"/>
      <c r="X20" s="51"/>
      <c r="Y20" s="54"/>
      <c r="Z20" s="3"/>
    </row>
    <row r="21" spans="1:26">
      <c r="A21" s="51"/>
      <c r="B21" s="52"/>
      <c r="C21" s="52"/>
      <c r="D21" s="52"/>
      <c r="E21" s="52"/>
      <c r="F21" s="52"/>
      <c r="G21" s="52"/>
      <c r="H21" s="51"/>
      <c r="I21" s="51"/>
      <c r="J21" s="53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2"/>
      <c r="V21" s="52"/>
      <c r="W21" s="51"/>
      <c r="X21" s="51"/>
      <c r="Y21" s="54"/>
      <c r="Z21" s="3"/>
    </row>
    <row r="22" spans="1:26">
      <c r="A22" s="51"/>
      <c r="B22" s="52"/>
      <c r="C22" s="52"/>
      <c r="D22" s="52"/>
      <c r="E22" s="52"/>
      <c r="F22" s="52"/>
      <c r="G22" s="52"/>
      <c r="H22" s="51"/>
      <c r="I22" s="51"/>
      <c r="J22" s="53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/>
      <c r="V22" s="52"/>
      <c r="W22" s="51"/>
      <c r="X22" s="51"/>
      <c r="Y22" s="54"/>
      <c r="Z22" s="3"/>
    </row>
    <row r="23" spans="1:26">
      <c r="A23" s="51"/>
      <c r="B23" s="52"/>
      <c r="C23" s="52"/>
      <c r="D23" s="52"/>
      <c r="E23" s="52"/>
      <c r="F23" s="52"/>
      <c r="G23" s="52"/>
      <c r="H23" s="51"/>
      <c r="I23" s="51"/>
      <c r="J23" s="53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2"/>
      <c r="V23" s="52"/>
      <c r="W23" s="51"/>
      <c r="X23" s="51"/>
      <c r="Y23" s="54"/>
      <c r="Z23" s="3"/>
    </row>
    <row r="24" spans="1:26">
      <c r="A24" s="51"/>
      <c r="B24" s="52"/>
      <c r="C24" s="52"/>
      <c r="D24" s="52"/>
      <c r="E24" s="52"/>
      <c r="F24" s="52"/>
      <c r="G24" s="52"/>
      <c r="H24" s="51"/>
      <c r="I24" s="51"/>
      <c r="J24" s="53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2"/>
      <c r="V24" s="52"/>
      <c r="W24" s="51"/>
      <c r="X24" s="51"/>
      <c r="Y24" s="54"/>
      <c r="Z24" s="3"/>
    </row>
    <row r="25" spans="1:26">
      <c r="A25" s="51"/>
      <c r="B25" s="52"/>
      <c r="C25" s="52"/>
      <c r="D25" s="52"/>
      <c r="E25" s="52"/>
      <c r="F25" s="52"/>
      <c r="G25" s="52"/>
      <c r="H25" s="51"/>
      <c r="I25" s="51"/>
      <c r="J25" s="53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2"/>
      <c r="V25" s="52"/>
      <c r="W25" s="51"/>
      <c r="X25" s="51"/>
      <c r="Y25" s="54"/>
      <c r="Z25" s="3"/>
    </row>
    <row r="26" spans="1: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21">
    <mergeCell ref="W4:W5"/>
    <mergeCell ref="X4:X5"/>
    <mergeCell ref="Y4:Y5"/>
    <mergeCell ref="T4:T5"/>
    <mergeCell ref="S4:S5"/>
    <mergeCell ref="N4:N5"/>
    <mergeCell ref="M4:M5"/>
    <mergeCell ref="L4:L5"/>
    <mergeCell ref="I4:K4"/>
    <mergeCell ref="V4:V5"/>
    <mergeCell ref="U4:U5"/>
    <mergeCell ref="O4:O5"/>
    <mergeCell ref="P4:R4"/>
    <mergeCell ref="D4:D5"/>
    <mergeCell ref="B3:H3"/>
    <mergeCell ref="F4:F5"/>
    <mergeCell ref="E4:E5"/>
    <mergeCell ref="G4:G5"/>
    <mergeCell ref="B4:B5"/>
    <mergeCell ref="C4:C5"/>
    <mergeCell ref="H4:H5"/>
  </mergeCells>
  <pageMargins left="0.27559055119999998" right="0.27559055119999998" top="0.29527559060000003" bottom="0.29527559060000003" header="0.1181102362" footer="0.118110236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0"/>
  <sheetViews>
    <sheetView showGridLines="0" workbookViewId="0"/>
  </sheetViews>
  <sheetFormatPr baseColWidth="10" defaultColWidth="14.5" defaultRowHeight="15" customHeight="1"/>
  <cols>
    <col min="1" max="1" width="2.1640625" customWidth="1"/>
    <col min="2" max="2" width="29" customWidth="1"/>
    <col min="3" max="4" width="2.5" customWidth="1"/>
    <col min="5" max="5" width="15.6640625" customWidth="1"/>
    <col min="6" max="6" width="20.6640625" customWidth="1"/>
    <col min="7" max="7" width="3.6640625" customWidth="1"/>
    <col min="8" max="8" width="15.6640625" customWidth="1"/>
    <col min="9" max="9" width="21.1640625" customWidth="1"/>
    <col min="10" max="10" width="4.5" customWidth="1"/>
    <col min="11" max="11" width="15.6640625" customWidth="1"/>
    <col min="12" max="12" width="20.83203125" customWidth="1"/>
    <col min="13" max="22" width="7.6640625" customWidth="1"/>
    <col min="23" max="26" width="12.5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</row>
    <row r="2" spans="1:26" ht="18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</row>
    <row r="3" spans="1:26" ht="21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</row>
    <row r="4" spans="1:26" ht="29.25" customHeight="1">
      <c r="A4" s="4"/>
      <c r="B4" s="5" t="s">
        <v>0</v>
      </c>
      <c r="C4" s="6"/>
      <c r="D4" s="122" t="s">
        <v>1</v>
      </c>
      <c r="E4" s="117"/>
      <c r="F4" s="117"/>
      <c r="G4" s="117"/>
      <c r="H4" s="117"/>
      <c r="I4" s="117"/>
      <c r="J4" s="117"/>
      <c r="K4" s="117"/>
      <c r="L4" s="121"/>
      <c r="M4" s="7"/>
      <c r="N4" s="7"/>
      <c r="O4" s="7"/>
      <c r="P4" s="7"/>
      <c r="Q4" s="7"/>
      <c r="R4" s="7"/>
      <c r="S4" s="7"/>
      <c r="T4" s="7"/>
      <c r="U4" s="7"/>
      <c r="V4" s="7"/>
      <c r="W4" s="3"/>
      <c r="X4" s="3"/>
      <c r="Y4" s="3"/>
      <c r="Z4" s="3"/>
    </row>
    <row r="5" spans="1:26" ht="18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3"/>
      <c r="X5" s="3"/>
      <c r="Y5" s="3"/>
      <c r="Z5" s="3"/>
    </row>
    <row r="6" spans="1:26" ht="27" customHeight="1">
      <c r="A6" s="1"/>
      <c r="B6" s="118" t="s">
        <v>2</v>
      </c>
      <c r="C6" s="121"/>
      <c r="D6" s="1"/>
      <c r="E6" s="118" t="s">
        <v>3</v>
      </c>
      <c r="F6" s="121"/>
      <c r="G6" s="8"/>
      <c r="H6" s="118" t="s">
        <v>4</v>
      </c>
      <c r="I6" s="121"/>
      <c r="J6" s="1"/>
      <c r="K6" s="118" t="s">
        <v>5</v>
      </c>
      <c r="L6" s="121"/>
      <c r="M6" s="2"/>
      <c r="N6" s="2"/>
      <c r="O6" s="2"/>
      <c r="P6" s="2"/>
      <c r="Q6" s="2"/>
      <c r="R6" s="2"/>
      <c r="S6" s="2"/>
      <c r="T6" s="2"/>
      <c r="U6" s="2"/>
      <c r="V6" s="2"/>
      <c r="W6" s="3"/>
      <c r="X6" s="3"/>
      <c r="Y6" s="3"/>
      <c r="Z6" s="3"/>
    </row>
    <row r="7" spans="1:26" ht="21" customHeight="1">
      <c r="A7" s="1"/>
      <c r="B7" s="123">
        <f>SUM(C10:C18)</f>
        <v>0</v>
      </c>
      <c r="C7" s="121"/>
      <c r="D7" s="1"/>
      <c r="E7" s="9" t="s">
        <v>6</v>
      </c>
      <c r="F7" s="10" t="s">
        <v>7</v>
      </c>
      <c r="G7" s="11"/>
      <c r="H7" s="9" t="s">
        <v>6</v>
      </c>
      <c r="I7" s="10" t="s">
        <v>7</v>
      </c>
      <c r="J7" s="1"/>
      <c r="K7" s="9" t="s">
        <v>6</v>
      </c>
      <c r="L7" s="10" t="s">
        <v>7</v>
      </c>
      <c r="M7" s="2"/>
      <c r="N7" s="2"/>
      <c r="O7" s="2"/>
      <c r="P7" s="2"/>
      <c r="Q7" s="2"/>
      <c r="R7" s="2"/>
      <c r="S7" s="2"/>
      <c r="T7" s="2"/>
      <c r="U7" s="2"/>
      <c r="V7" s="2"/>
      <c r="W7" s="3"/>
      <c r="X7" s="3"/>
      <c r="Y7" s="3"/>
      <c r="Z7" s="3"/>
    </row>
    <row r="8" spans="1:26" ht="18.75" customHeight="1">
      <c r="A8" s="1"/>
      <c r="B8" s="1"/>
      <c r="C8" s="1"/>
      <c r="D8" s="1"/>
      <c r="E8" s="12">
        <v>42736</v>
      </c>
      <c r="F8" s="13">
        <f>SUMIF(FINANCEIRO!$B$1:$B$18,'Painel 20XX'!E8,FINANCEIRO!$H$1:$H$18)</f>
        <v>0</v>
      </c>
      <c r="G8" s="14"/>
      <c r="H8" s="12">
        <v>42736</v>
      </c>
      <c r="I8" s="13">
        <f ca="1">SUMIF(FINANCEIRO!$B$7:$B$18,'Painel 20XX'!H8,FINANCEIRO!$M$7:$M$18)*3</f>
        <v>61540.98000000001</v>
      </c>
      <c r="J8" s="1"/>
      <c r="K8" s="12">
        <v>42736</v>
      </c>
      <c r="L8" s="15">
        <f t="shared" ref="L8:L19" ca="1" si="0">F8-I8-F25</f>
        <v>-61540.98000000001</v>
      </c>
      <c r="M8" s="2"/>
      <c r="N8" s="2"/>
      <c r="O8" s="2"/>
      <c r="P8" s="2"/>
      <c r="Q8" s="2"/>
      <c r="R8" s="2"/>
      <c r="S8" s="2"/>
      <c r="T8" s="2"/>
      <c r="U8" s="2"/>
      <c r="V8" s="2"/>
      <c r="W8" s="3"/>
      <c r="X8" s="3"/>
      <c r="Y8" s="3"/>
      <c r="Z8" s="3"/>
    </row>
    <row r="9" spans="1:26" ht="18.75" customHeight="1">
      <c r="A9" s="1"/>
      <c r="B9" s="118" t="s">
        <v>8</v>
      </c>
      <c r="C9" s="121"/>
      <c r="D9" s="1"/>
      <c r="E9" s="12">
        <v>42767</v>
      </c>
      <c r="F9" s="13">
        <f>SUMIF(FINANCEIRO!$B$1:$B$18,'Painel 20XX'!E9,FINANCEIRO!$H$1:$H$18)</f>
        <v>0</v>
      </c>
      <c r="G9" s="14"/>
      <c r="H9" s="12">
        <v>42767</v>
      </c>
      <c r="I9" s="13">
        <f ca="1">SUMIF(FINANCEIRO!$B$7:$B$18,'Painel 20XX'!H9,FINANCEIRO!$M$7:$M$18)*3</f>
        <v>61540.98000000001</v>
      </c>
      <c r="J9" s="1"/>
      <c r="K9" s="12">
        <v>42767</v>
      </c>
      <c r="L9" s="15">
        <f t="shared" ca="1" si="0"/>
        <v>-61540.98000000001</v>
      </c>
      <c r="M9" s="2"/>
      <c r="N9" s="2"/>
      <c r="O9" s="2"/>
      <c r="P9" s="2"/>
      <c r="Q9" s="2"/>
      <c r="R9" s="2"/>
      <c r="S9" s="2"/>
      <c r="T9" s="2"/>
      <c r="U9" s="2"/>
      <c r="V9" s="2"/>
      <c r="W9" s="3"/>
      <c r="X9" s="3"/>
      <c r="Y9" s="3"/>
      <c r="Z9" s="3"/>
    </row>
    <row r="10" spans="1:26" ht="21" customHeight="1">
      <c r="A10" s="1"/>
      <c r="B10" s="16" t="s">
        <v>9</v>
      </c>
      <c r="C10" s="17">
        <f>COUNTIFS('Folha de Pagamento'!$D$2:$D$14,'Painel 20XX'!B10,'Folha de Pagamento'!$G$2:$G$14,"")</f>
        <v>0</v>
      </c>
      <c r="D10" s="1"/>
      <c r="E10" s="12">
        <v>42795</v>
      </c>
      <c r="F10" s="13">
        <f>SUMIF(FINANCEIRO!$B$1:$B$18,'Painel 20XX'!E10,FINANCEIRO!$H$1:$H$18)</f>
        <v>0</v>
      </c>
      <c r="G10" s="14"/>
      <c r="H10" s="12">
        <v>42795</v>
      </c>
      <c r="I10" s="13">
        <f ca="1">SUMIF(FINANCEIRO!$B$7:$B$18,'Painel 20XX'!H10,FINANCEIRO!$M$7:$M$18)*3</f>
        <v>61540.98000000001</v>
      </c>
      <c r="J10" s="1"/>
      <c r="K10" s="12">
        <v>42795</v>
      </c>
      <c r="L10" s="15">
        <f t="shared" ca="1" si="0"/>
        <v>-61540.98000000001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3"/>
      <c r="X10" s="3"/>
      <c r="Y10" s="3"/>
      <c r="Z10" s="3"/>
    </row>
    <row r="11" spans="1:26" ht="18.75" customHeight="1">
      <c r="A11" s="1"/>
      <c r="B11" s="16" t="s">
        <v>10</v>
      </c>
      <c r="C11" s="17">
        <f>COUNTIFS('Folha de Pagamento'!$D$2:$D$14,'Painel 20XX'!B11,'Folha de Pagamento'!$G$2:$G$14,"")</f>
        <v>0</v>
      </c>
      <c r="D11" s="1"/>
      <c r="E11" s="12">
        <v>42826</v>
      </c>
      <c r="F11" s="13">
        <f>SUMIF(FINANCEIRO!$B$1:$B$18,'Painel 20XX'!E11,FINANCEIRO!$H$1:$H$18)</f>
        <v>0</v>
      </c>
      <c r="G11" s="14"/>
      <c r="H11" s="12">
        <v>42826</v>
      </c>
      <c r="I11" s="13">
        <f ca="1">SUMIF(FINANCEIRO!$B$7:$B$18,'Painel 20XX'!H11,FINANCEIRO!$M$7:$M$18)*3</f>
        <v>61540.98000000001</v>
      </c>
      <c r="J11" s="1"/>
      <c r="K11" s="12">
        <v>42826</v>
      </c>
      <c r="L11" s="15">
        <f t="shared" ca="1" si="0"/>
        <v>-61540.98000000001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3"/>
      <c r="X11" s="3"/>
      <c r="Y11" s="3"/>
      <c r="Z11" s="3"/>
    </row>
    <row r="12" spans="1:26" ht="18.75" customHeight="1">
      <c r="A12" s="1"/>
      <c r="B12" s="18" t="s">
        <v>11</v>
      </c>
      <c r="C12" s="17">
        <f>COUNTIFS('Folha de Pagamento'!$D$2:$D$14,'Painel 20XX'!B12,'Folha de Pagamento'!$G$2:$G$14,"")</f>
        <v>0</v>
      </c>
      <c r="D12" s="1"/>
      <c r="E12" s="12">
        <v>42856</v>
      </c>
      <c r="F12" s="13">
        <f>SUMIF(FINANCEIRO!$B$1:$B$18,'Painel 20XX'!E12,FINANCEIRO!$H$1:$H$18)</f>
        <v>0</v>
      </c>
      <c r="G12" s="14"/>
      <c r="H12" s="12">
        <v>42856</v>
      </c>
      <c r="I12" s="13">
        <f ca="1">SUMIF(FINANCEIRO!$B$7:$B$18,'Painel 20XX'!H12,FINANCEIRO!$M$7:$M$18)*3</f>
        <v>61540.98000000001</v>
      </c>
      <c r="J12" s="1"/>
      <c r="K12" s="12">
        <v>42856</v>
      </c>
      <c r="L12" s="15">
        <f t="shared" ca="1" si="0"/>
        <v>-61540.98000000001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3"/>
      <c r="X12" s="3"/>
      <c r="Y12" s="3"/>
      <c r="Z12" s="3"/>
    </row>
    <row r="13" spans="1:26" ht="23.25" customHeight="1">
      <c r="A13" s="1"/>
      <c r="B13" s="18" t="s">
        <v>12</v>
      </c>
      <c r="C13" s="17">
        <f>COUNTIFS('Folha de Pagamento'!$D$2:$D$14,'Painel 20XX'!B13,'Folha de Pagamento'!$G$2:$G$14,"")</f>
        <v>0</v>
      </c>
      <c r="D13" s="1"/>
      <c r="E13" s="12">
        <v>42887</v>
      </c>
      <c r="F13" s="13">
        <f>SUMIF(FINANCEIRO!$B$1:$B$18,'Painel 20XX'!E13,FINANCEIRO!$H$1:$H$18)</f>
        <v>0</v>
      </c>
      <c r="G13" s="14"/>
      <c r="H13" s="12">
        <v>42887</v>
      </c>
      <c r="I13" s="13">
        <f ca="1">SUMIF(FINANCEIRO!$B$7:$B$18,'Painel 20XX'!H13,FINANCEIRO!$M$7:$M$18)*3</f>
        <v>61540.98000000001</v>
      </c>
      <c r="J13" s="1"/>
      <c r="K13" s="12">
        <v>42887</v>
      </c>
      <c r="L13" s="15">
        <f t="shared" ca="1" si="0"/>
        <v>-61540.98000000001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3"/>
      <c r="X13" s="3"/>
      <c r="Y13" s="3"/>
      <c r="Z13" s="3"/>
    </row>
    <row r="14" spans="1:26" ht="19.5" customHeight="1">
      <c r="A14" s="1"/>
      <c r="B14" s="18" t="s">
        <v>13</v>
      </c>
      <c r="C14" s="17">
        <f>COUNTIFS('Folha de Pagamento'!$D$2:$D$14,'Painel 20XX'!B14,'Folha de Pagamento'!$G$2:$G$14,"")</f>
        <v>0</v>
      </c>
      <c r="D14" s="1"/>
      <c r="E14" s="12">
        <v>42917</v>
      </c>
      <c r="F14" s="13">
        <f>SUMIF(FINANCEIRO!$B$1:$B$18,'Painel 20XX'!E14,FINANCEIRO!$H$1:$H$18)</f>
        <v>0</v>
      </c>
      <c r="G14" s="14"/>
      <c r="H14" s="12">
        <v>42917</v>
      </c>
      <c r="I14" s="13">
        <f ca="1">SUMIF(FINANCEIRO!$B$7:$B$18,'Painel 20XX'!H14,FINANCEIRO!$M$7:$M$18)*3</f>
        <v>79572.840000000011</v>
      </c>
      <c r="J14" s="1"/>
      <c r="K14" s="12">
        <v>42917</v>
      </c>
      <c r="L14" s="15">
        <f t="shared" ca="1" si="0"/>
        <v>-79572.840000000011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3"/>
      <c r="X14" s="3"/>
      <c r="Y14" s="3"/>
      <c r="Z14" s="3"/>
    </row>
    <row r="15" spans="1:26" ht="19.5" customHeight="1">
      <c r="A15" s="1"/>
      <c r="B15" s="16" t="s">
        <v>14</v>
      </c>
      <c r="C15" s="17">
        <f>COUNTIFS('Folha de Pagamento'!$D$2:$D$14,'Painel 20XX'!B15:B16,'Folha de Pagamento'!$G$2:$G$14,"")</f>
        <v>0</v>
      </c>
      <c r="D15" s="1"/>
      <c r="E15" s="12">
        <v>42948</v>
      </c>
      <c r="F15" s="13">
        <f>SUMIF(FINANCEIRO!$B$1:$B$18,'Painel 20XX'!E15,FINANCEIRO!$H$1:$H$18)</f>
        <v>0</v>
      </c>
      <c r="G15" s="14"/>
      <c r="H15" s="12">
        <v>42948</v>
      </c>
      <c r="I15" s="13">
        <f ca="1">SUMIF(FINANCEIRO!$B$7:$B$18,'Painel 20XX'!H15,FINANCEIRO!$M$7:$M$18)*3</f>
        <v>79572.840000000011</v>
      </c>
      <c r="J15" s="1"/>
      <c r="K15" s="12">
        <v>42948</v>
      </c>
      <c r="L15" s="15">
        <f t="shared" ca="1" si="0"/>
        <v>-79572.840000000011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3"/>
      <c r="X15" s="3"/>
      <c r="Y15" s="3"/>
      <c r="Z15" s="3"/>
    </row>
    <row r="16" spans="1:26" ht="19.5" customHeight="1">
      <c r="A16" s="1"/>
      <c r="B16" s="18" t="s">
        <v>15</v>
      </c>
      <c r="C16" s="17">
        <f>COUNTIFS('Folha de Pagamento'!$D$2:$D$14,'Painel 20XX'!B15:B16,'Folha de Pagamento'!$G$2:$G$14,"")</f>
        <v>0</v>
      </c>
      <c r="D16" s="1"/>
      <c r="E16" s="12">
        <v>42979</v>
      </c>
      <c r="F16" s="13">
        <f>SUMIF(FINANCEIRO!$B$1:$B$18,'Painel 20XX'!E16,FINANCEIRO!$H$1:$H$18)</f>
        <v>211950</v>
      </c>
      <c r="G16" s="14"/>
      <c r="H16" s="12">
        <v>42979</v>
      </c>
      <c r="I16" s="13">
        <f ca="1">SUMIF(FINANCEIRO!$B$7:$B$18,'Painel 20XX'!H16,FINANCEIRO!$M$7:$M$18)*3</f>
        <v>79572.840000000011</v>
      </c>
      <c r="J16" s="1"/>
      <c r="K16" s="12">
        <v>42979</v>
      </c>
      <c r="L16" s="15">
        <f t="shared" ca="1" si="0"/>
        <v>132377.15999999997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3"/>
      <c r="X16" s="3"/>
      <c r="Y16" s="3"/>
      <c r="Z16" s="3"/>
    </row>
    <row r="17" spans="1:26" ht="19.5" customHeight="1">
      <c r="A17" s="1"/>
      <c r="B17" s="118" t="s">
        <v>16</v>
      </c>
      <c r="C17" s="117"/>
      <c r="D17" s="1"/>
      <c r="E17" s="12">
        <v>43009</v>
      </c>
      <c r="F17" s="13">
        <f>SUMIF(FINANCEIRO!$B$1:$B$18,'Painel 20XX'!E17,FINANCEIRO!$H$1:$H$18)</f>
        <v>0</v>
      </c>
      <c r="G17" s="14"/>
      <c r="H17" s="12">
        <v>43009</v>
      </c>
      <c r="I17" s="13">
        <f ca="1">SUMIF(FINANCEIRO!$B$7:$B$18,'Painel 20XX'!H17,FINANCEIRO!$M$7:$M$18)*3</f>
        <v>106572.84</v>
      </c>
      <c r="J17" s="1"/>
      <c r="K17" s="12">
        <v>43009</v>
      </c>
      <c r="L17" s="15">
        <f t="shared" ca="1" si="0"/>
        <v>-106572.84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3"/>
      <c r="X17" s="3"/>
      <c r="Y17" s="3"/>
      <c r="Z17" s="3"/>
    </row>
    <row r="18" spans="1:26" ht="19.5" customHeight="1">
      <c r="A18" s="1"/>
      <c r="B18" s="116">
        <f>'Folha de Pagamento'!K5</f>
        <v>5198.7258333333339</v>
      </c>
      <c r="C18" s="117"/>
      <c r="D18" s="1"/>
      <c r="E18" s="12">
        <v>43040</v>
      </c>
      <c r="F18" s="13">
        <f>SUMIF(FINANCEIRO!$B$1:$B$18,'Painel 20XX'!E18,FINANCEIRO!$H$1:$H$18)</f>
        <v>0</v>
      </c>
      <c r="G18" s="14"/>
      <c r="H18" s="12">
        <v>43040</v>
      </c>
      <c r="I18" s="13">
        <f ca="1">SUMIF(FINANCEIRO!$B$7:$B$18,'Painel 20XX'!H18,FINANCEIRO!$M$7:$M$18)*3</f>
        <v>107857.79000000001</v>
      </c>
      <c r="J18" s="1"/>
      <c r="K18" s="12">
        <v>43040</v>
      </c>
      <c r="L18" s="15">
        <f t="shared" ca="1" si="0"/>
        <v>-107857.79000000001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3"/>
      <c r="X18" s="3"/>
      <c r="Y18" s="3"/>
      <c r="Z18" s="3"/>
    </row>
    <row r="19" spans="1:26" ht="19.5" customHeight="1">
      <c r="A19" s="1"/>
      <c r="B19" s="118" t="s">
        <v>17</v>
      </c>
      <c r="C19" s="117"/>
      <c r="D19" s="1"/>
      <c r="E19" s="12">
        <v>43070</v>
      </c>
      <c r="F19" s="13">
        <f>SUMIF(FINANCEIRO!$B$1:$B$18,'Painel 20XX'!E19,FINANCEIRO!$H$1:$H$18)</f>
        <v>0</v>
      </c>
      <c r="G19" s="14"/>
      <c r="H19" s="12">
        <v>43070</v>
      </c>
      <c r="I19" s="13">
        <f ca="1">SUMIF(FINANCEIRO!$B$7:$B$18,'Painel 20XX'!H19,FINANCEIRO!$M$7:$M$18)*3</f>
        <v>153929.85800000001</v>
      </c>
      <c r="J19" s="1"/>
      <c r="K19" s="12">
        <v>43070</v>
      </c>
      <c r="L19" s="15">
        <f t="shared" ca="1" si="0"/>
        <v>-153929.85800000001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3"/>
      <c r="X19" s="3"/>
      <c r="Y19" s="3"/>
      <c r="Z19" s="3"/>
    </row>
    <row r="20" spans="1:26" ht="18.75" customHeight="1">
      <c r="A20" s="1"/>
      <c r="B20" s="116">
        <f>'Folha de Pagamento'!K3</f>
        <v>62384.710000000006</v>
      </c>
      <c r="C20" s="121"/>
      <c r="D20" s="1"/>
      <c r="E20" s="19" t="s">
        <v>18</v>
      </c>
      <c r="F20" s="15">
        <f>SUM(F8:F19)</f>
        <v>211950</v>
      </c>
      <c r="G20" s="20"/>
      <c r="H20" s="19" t="s">
        <v>18</v>
      </c>
      <c r="I20" s="15">
        <f ca="1">SUM(I8:I19)</f>
        <v>976324.88800000004</v>
      </c>
      <c r="J20" s="1"/>
      <c r="K20" s="21" t="s">
        <v>18</v>
      </c>
      <c r="L20" s="15">
        <f ca="1">SUM(L8:L19)</f>
        <v>-764374.88800000015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3"/>
      <c r="X20" s="3"/>
      <c r="Y20" s="3"/>
      <c r="Z20" s="3"/>
    </row>
    <row r="21" spans="1:26" ht="18.75" customHeight="1">
      <c r="A21" s="1"/>
      <c r="D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3"/>
      <c r="X21" s="3"/>
      <c r="Y21" s="3"/>
      <c r="Z21" s="3"/>
    </row>
    <row r="22" spans="1:26" ht="18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3"/>
      <c r="X22" s="3"/>
      <c r="Y22" s="3"/>
      <c r="Z22" s="3"/>
    </row>
    <row r="23" spans="1:26" ht="18.75" customHeight="1">
      <c r="A23" s="1"/>
      <c r="B23" s="1"/>
      <c r="C23" s="1"/>
      <c r="D23" s="1"/>
      <c r="E23" s="118" t="s">
        <v>19</v>
      </c>
      <c r="F23" s="121"/>
      <c r="G23" s="1"/>
      <c r="H23" s="1"/>
      <c r="I23" s="1"/>
      <c r="J23" s="1"/>
      <c r="K23" s="1"/>
      <c r="L23" s="1"/>
      <c r="M23" s="2"/>
      <c r="N23" s="2"/>
      <c r="O23" s="2"/>
      <c r="P23" s="2"/>
      <c r="Q23" s="2"/>
      <c r="R23" s="2"/>
      <c r="S23" s="2"/>
      <c r="T23" s="2"/>
      <c r="U23" s="2"/>
      <c r="V23" s="2"/>
      <c r="W23" s="3"/>
      <c r="X23" s="3"/>
      <c r="Y23" s="3"/>
      <c r="Z23" s="3"/>
    </row>
    <row r="24" spans="1:26" ht="18.75" customHeight="1">
      <c r="A24" s="1"/>
      <c r="B24" s="1"/>
      <c r="C24" s="1"/>
      <c r="D24" s="1"/>
      <c r="E24" s="9" t="s">
        <v>6</v>
      </c>
      <c r="F24" s="10" t="s">
        <v>7</v>
      </c>
      <c r="G24" s="1"/>
      <c r="H24" s="1"/>
      <c r="I24" s="1"/>
      <c r="J24" s="1"/>
      <c r="K24" s="1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3"/>
      <c r="X24" s="3"/>
      <c r="Y24" s="3"/>
      <c r="Z24" s="3"/>
    </row>
    <row r="25" spans="1:26" ht="18.75" customHeight="1">
      <c r="A25" s="1"/>
      <c r="B25" s="119" t="s">
        <v>20</v>
      </c>
      <c r="C25" s="1"/>
      <c r="D25" s="1"/>
      <c r="E25" s="12">
        <v>42736</v>
      </c>
      <c r="F25" s="22">
        <v>0</v>
      </c>
      <c r="G25" s="1"/>
      <c r="H25" s="1"/>
      <c r="I25" s="1"/>
      <c r="J25" s="1"/>
      <c r="K25" s="1"/>
      <c r="L25" s="1"/>
      <c r="M25" s="2"/>
      <c r="N25" s="2"/>
      <c r="O25" s="2"/>
      <c r="P25" s="2"/>
      <c r="Q25" s="2"/>
      <c r="R25" s="2"/>
      <c r="S25" s="2"/>
      <c r="T25" s="2"/>
      <c r="U25" s="2"/>
      <c r="V25" s="2"/>
      <c r="W25" s="3"/>
      <c r="X25" s="3"/>
      <c r="Y25" s="3"/>
      <c r="Z25" s="3"/>
    </row>
    <row r="26" spans="1:26" ht="18.75" customHeight="1">
      <c r="A26" s="1"/>
      <c r="B26" s="120"/>
      <c r="C26" s="1"/>
      <c r="D26" s="1"/>
      <c r="E26" s="12">
        <v>42767</v>
      </c>
      <c r="F26" s="22">
        <v>0</v>
      </c>
      <c r="G26" s="1"/>
      <c r="H26" s="1"/>
      <c r="I26" s="1"/>
      <c r="J26" s="1"/>
      <c r="K26" s="1"/>
      <c r="L26" s="1"/>
      <c r="M26" s="2"/>
      <c r="N26" s="2"/>
      <c r="O26" s="2"/>
      <c r="P26" s="2"/>
      <c r="Q26" s="2"/>
      <c r="R26" s="2"/>
      <c r="S26" s="2"/>
      <c r="T26" s="2"/>
      <c r="U26" s="2"/>
      <c r="V26" s="2"/>
      <c r="W26" s="3"/>
      <c r="X26" s="3"/>
      <c r="Y26" s="3"/>
      <c r="Z26" s="3"/>
    </row>
    <row r="27" spans="1:26" ht="18.75" customHeight="1">
      <c r="A27" s="1"/>
      <c r="B27" s="120"/>
      <c r="C27" s="1"/>
      <c r="D27" s="1"/>
      <c r="E27" s="12">
        <v>42795</v>
      </c>
      <c r="F27" s="22">
        <v>0</v>
      </c>
      <c r="G27" s="1"/>
      <c r="H27" s="1"/>
      <c r="I27" s="1"/>
      <c r="J27" s="1"/>
      <c r="K27" s="1"/>
      <c r="L27" s="1"/>
      <c r="M27" s="2"/>
      <c r="N27" s="2"/>
      <c r="O27" s="2"/>
      <c r="P27" s="2"/>
      <c r="Q27" s="2"/>
      <c r="R27" s="2"/>
      <c r="S27" s="2"/>
      <c r="T27" s="2"/>
      <c r="U27" s="2"/>
      <c r="V27" s="2"/>
      <c r="W27" s="3"/>
      <c r="X27" s="3"/>
      <c r="Y27" s="3"/>
      <c r="Z27" s="3"/>
    </row>
    <row r="28" spans="1:26" ht="18.75" customHeight="1">
      <c r="A28" s="1"/>
      <c r="B28" s="120"/>
      <c r="C28" s="1"/>
      <c r="D28" s="1"/>
      <c r="E28" s="12">
        <v>42826</v>
      </c>
      <c r="F28" s="22">
        <v>0</v>
      </c>
      <c r="G28" s="1"/>
      <c r="H28" s="1"/>
      <c r="I28" s="1"/>
      <c r="J28" s="1"/>
      <c r="K28" s="1"/>
      <c r="L28" s="1"/>
      <c r="M28" s="2"/>
      <c r="N28" s="2"/>
      <c r="O28" s="2"/>
      <c r="P28" s="2"/>
      <c r="Q28" s="2"/>
      <c r="R28" s="2"/>
      <c r="S28" s="2"/>
      <c r="T28" s="2"/>
      <c r="U28" s="2"/>
      <c r="V28" s="2"/>
      <c r="W28" s="3"/>
      <c r="X28" s="3"/>
      <c r="Y28" s="3"/>
      <c r="Z28" s="3"/>
    </row>
    <row r="29" spans="1:26" ht="18.75" customHeight="1">
      <c r="A29" s="1"/>
      <c r="B29" s="1"/>
      <c r="C29" s="1"/>
      <c r="D29" s="1"/>
      <c r="E29" s="12">
        <v>42856</v>
      </c>
      <c r="F29" s="22">
        <v>0</v>
      </c>
      <c r="G29" s="1"/>
      <c r="H29" s="1"/>
      <c r="I29" s="1"/>
      <c r="J29" s="1"/>
      <c r="K29" s="1"/>
      <c r="L29" s="1"/>
      <c r="M29" s="2"/>
      <c r="N29" s="2"/>
      <c r="O29" s="2"/>
      <c r="P29" s="2"/>
      <c r="Q29" s="2"/>
      <c r="R29" s="2"/>
      <c r="S29" s="2"/>
      <c r="T29" s="2"/>
      <c r="U29" s="2"/>
      <c r="V29" s="2"/>
      <c r="W29" s="3"/>
      <c r="X29" s="3"/>
      <c r="Y29" s="3"/>
      <c r="Z29" s="3"/>
    </row>
    <row r="30" spans="1:26" ht="18.75" customHeight="1">
      <c r="A30" s="1"/>
      <c r="B30" s="1"/>
      <c r="C30" s="1"/>
      <c r="D30" s="1"/>
      <c r="E30" s="12">
        <v>42887</v>
      </c>
      <c r="F30" s="22">
        <v>0</v>
      </c>
      <c r="G30" s="1"/>
      <c r="H30" s="1"/>
      <c r="I30" s="1"/>
      <c r="J30" s="1"/>
      <c r="K30" s="1"/>
      <c r="L30" s="1"/>
      <c r="M30" s="2"/>
      <c r="N30" s="2"/>
      <c r="O30" s="2"/>
      <c r="P30" s="2"/>
      <c r="Q30" s="2"/>
      <c r="R30" s="2"/>
      <c r="S30" s="2"/>
      <c r="T30" s="2"/>
      <c r="U30" s="2"/>
      <c r="V30" s="2"/>
      <c r="W30" s="3"/>
      <c r="X30" s="3"/>
      <c r="Y30" s="3"/>
      <c r="Z30" s="3"/>
    </row>
    <row r="31" spans="1:26" ht="18.75" customHeight="1">
      <c r="A31" s="1"/>
      <c r="B31" s="1"/>
      <c r="C31" s="1"/>
      <c r="D31" s="1"/>
      <c r="E31" s="12">
        <v>42917</v>
      </c>
      <c r="F31" s="22">
        <v>0</v>
      </c>
      <c r="G31" s="1"/>
      <c r="H31" s="1"/>
      <c r="I31" s="1"/>
      <c r="J31" s="1"/>
      <c r="K31" s="1"/>
      <c r="L31" s="1"/>
      <c r="M31" s="2"/>
      <c r="N31" s="2"/>
      <c r="O31" s="2"/>
      <c r="P31" s="2"/>
      <c r="Q31" s="2"/>
      <c r="R31" s="2"/>
      <c r="S31" s="2"/>
      <c r="T31" s="2"/>
      <c r="U31" s="2"/>
      <c r="V31" s="2"/>
      <c r="W31" s="3"/>
      <c r="X31" s="3"/>
      <c r="Y31" s="3"/>
      <c r="Z31" s="3"/>
    </row>
    <row r="32" spans="1:26" ht="18.75" customHeight="1">
      <c r="A32" s="1"/>
      <c r="B32" s="1"/>
      <c r="C32" s="1"/>
      <c r="D32" s="1"/>
      <c r="E32" s="12">
        <v>42948</v>
      </c>
      <c r="F32" s="22">
        <v>0</v>
      </c>
      <c r="G32" s="1"/>
      <c r="H32" s="1"/>
      <c r="I32" s="1"/>
      <c r="J32" s="1"/>
      <c r="K32" s="1"/>
      <c r="L32" s="1"/>
      <c r="M32" s="2"/>
      <c r="N32" s="2"/>
      <c r="O32" s="2"/>
      <c r="P32" s="2"/>
      <c r="Q32" s="2"/>
      <c r="R32" s="2"/>
      <c r="S32" s="2"/>
      <c r="T32" s="2"/>
      <c r="U32" s="2"/>
      <c r="V32" s="2"/>
      <c r="W32" s="3"/>
      <c r="X32" s="3"/>
      <c r="Y32" s="3"/>
      <c r="Z32" s="3"/>
    </row>
    <row r="33" spans="1:26" ht="18.75" customHeight="1">
      <c r="A33" s="1"/>
      <c r="B33" s="23"/>
      <c r="C33" s="1"/>
      <c r="D33" s="1"/>
      <c r="E33" s="12">
        <v>42979</v>
      </c>
      <c r="F33" s="22">
        <v>0</v>
      </c>
      <c r="G33" s="1"/>
      <c r="H33" s="18"/>
      <c r="I33" s="1"/>
      <c r="J33" s="1"/>
      <c r="K33" s="1"/>
      <c r="L33" s="1"/>
      <c r="M33" s="2"/>
      <c r="N33" s="2"/>
      <c r="O33" s="2"/>
      <c r="P33" s="2"/>
      <c r="Q33" s="2"/>
      <c r="R33" s="2"/>
      <c r="S33" s="2"/>
      <c r="T33" s="2"/>
      <c r="U33" s="2"/>
      <c r="V33" s="2"/>
      <c r="W33" s="3"/>
      <c r="X33" s="3"/>
      <c r="Y33" s="3"/>
      <c r="Z33" s="3"/>
    </row>
    <row r="34" spans="1:26" ht="18.75" customHeight="1">
      <c r="A34" s="1"/>
      <c r="B34" s="1"/>
      <c r="C34" s="1"/>
      <c r="D34" s="1"/>
      <c r="E34" s="12">
        <v>43009</v>
      </c>
      <c r="F34" s="22">
        <v>0</v>
      </c>
      <c r="G34" s="1"/>
      <c r="H34" s="18"/>
      <c r="I34" s="1"/>
      <c r="J34" s="1"/>
      <c r="K34" s="1"/>
      <c r="L34" s="1"/>
      <c r="M34" s="2"/>
      <c r="N34" s="2"/>
      <c r="O34" s="2"/>
      <c r="P34" s="2"/>
      <c r="Q34" s="2"/>
      <c r="R34" s="2"/>
      <c r="S34" s="2"/>
      <c r="T34" s="2"/>
      <c r="U34" s="2"/>
      <c r="V34" s="2"/>
      <c r="W34" s="3"/>
      <c r="X34" s="3"/>
      <c r="Y34" s="3"/>
      <c r="Z34" s="3"/>
    </row>
    <row r="35" spans="1:26" ht="18.75" customHeight="1">
      <c r="A35" s="1"/>
      <c r="B35" s="23"/>
      <c r="C35" s="1"/>
      <c r="D35" s="1"/>
      <c r="E35" s="12">
        <v>43040</v>
      </c>
      <c r="F35" s="22">
        <v>0</v>
      </c>
      <c r="G35" s="1"/>
      <c r="H35" s="1"/>
      <c r="I35" s="1"/>
      <c r="J35" s="1"/>
      <c r="K35" s="1"/>
      <c r="L35" s="1"/>
      <c r="M35" s="2"/>
      <c r="N35" s="2"/>
      <c r="O35" s="2"/>
      <c r="P35" s="2"/>
      <c r="Q35" s="2"/>
      <c r="R35" s="2"/>
      <c r="S35" s="2"/>
      <c r="T35" s="2"/>
      <c r="U35" s="2"/>
      <c r="V35" s="2"/>
      <c r="W35" s="3"/>
      <c r="X35" s="3"/>
      <c r="Y35" s="3"/>
      <c r="Z35" s="3"/>
    </row>
    <row r="36" spans="1:26" ht="18.75" customHeight="1">
      <c r="A36" s="1"/>
      <c r="B36" s="24"/>
      <c r="C36" s="1"/>
      <c r="D36" s="1"/>
      <c r="E36" s="12">
        <v>43070</v>
      </c>
      <c r="F36" s="22">
        <v>0</v>
      </c>
      <c r="G36" s="1"/>
      <c r="H36" s="1"/>
      <c r="I36" s="1"/>
      <c r="J36" s="1"/>
      <c r="K36" s="1"/>
      <c r="L36" s="1"/>
      <c r="M36" s="2"/>
      <c r="N36" s="2"/>
      <c r="O36" s="2"/>
      <c r="P36" s="2"/>
      <c r="Q36" s="2"/>
      <c r="R36" s="2"/>
      <c r="S36" s="2"/>
      <c r="T36" s="2"/>
      <c r="U36" s="2"/>
      <c r="V36" s="2"/>
      <c r="W36" s="3"/>
      <c r="X36" s="3"/>
      <c r="Y36" s="3"/>
      <c r="Z36" s="3"/>
    </row>
    <row r="37" spans="1:26" ht="18.75" customHeight="1">
      <c r="A37" s="1"/>
      <c r="B37" s="1"/>
      <c r="C37" s="1"/>
      <c r="D37" s="1"/>
      <c r="E37" s="21" t="s">
        <v>18</v>
      </c>
      <c r="F37" s="13">
        <f>SUM(F25:F36)</f>
        <v>0</v>
      </c>
      <c r="G37" s="1"/>
      <c r="H37" s="1"/>
      <c r="I37" s="1"/>
      <c r="J37" s="1"/>
      <c r="K37" s="1"/>
      <c r="L37" s="1"/>
      <c r="M37" s="2"/>
      <c r="N37" s="2"/>
      <c r="O37" s="2"/>
      <c r="P37" s="2"/>
      <c r="Q37" s="2"/>
      <c r="R37" s="2"/>
      <c r="S37" s="2"/>
      <c r="T37" s="2"/>
      <c r="U37" s="2"/>
      <c r="V37" s="2"/>
      <c r="W37" s="3"/>
      <c r="X37" s="3"/>
      <c r="Y37" s="3"/>
      <c r="Z37" s="3"/>
    </row>
    <row r="38" spans="1:26" ht="18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2"/>
      <c r="N38" s="2"/>
      <c r="O38" s="2"/>
      <c r="P38" s="2"/>
      <c r="Q38" s="2"/>
      <c r="R38" s="2"/>
      <c r="S38" s="2"/>
      <c r="T38" s="2"/>
      <c r="U38" s="2"/>
      <c r="V38" s="2"/>
      <c r="W38" s="3"/>
      <c r="X38" s="3"/>
      <c r="Y38" s="3"/>
      <c r="Z38" s="3"/>
    </row>
    <row r="39" spans="1:26" ht="18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2"/>
      <c r="N39" s="2"/>
      <c r="O39" s="2"/>
      <c r="P39" s="2"/>
      <c r="Q39" s="2"/>
      <c r="R39" s="2"/>
      <c r="S39" s="2"/>
      <c r="T39" s="2"/>
      <c r="U39" s="2"/>
      <c r="V39" s="2"/>
      <c r="W39" s="3"/>
      <c r="X39" s="3"/>
      <c r="Y39" s="3"/>
      <c r="Z39" s="3"/>
    </row>
    <row r="40" spans="1:26" ht="18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2"/>
      <c r="N40" s="2"/>
      <c r="O40" s="2"/>
      <c r="P40" s="2"/>
      <c r="Q40" s="2"/>
      <c r="R40" s="2"/>
      <c r="S40" s="2"/>
      <c r="T40" s="2"/>
      <c r="U40" s="2"/>
      <c r="V40" s="2"/>
      <c r="W40" s="3"/>
      <c r="X40" s="3"/>
      <c r="Y40" s="3"/>
      <c r="Z40" s="3"/>
    </row>
    <row r="41" spans="1:26" ht="18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"/>
      <c r="N41" s="2"/>
      <c r="O41" s="2"/>
      <c r="P41" s="2"/>
      <c r="Q41" s="2"/>
      <c r="R41" s="2"/>
      <c r="S41" s="2"/>
      <c r="T41" s="2"/>
      <c r="U41" s="2"/>
      <c r="V41" s="2"/>
      <c r="W41" s="3"/>
      <c r="X41" s="3"/>
      <c r="Y41" s="3"/>
      <c r="Z41" s="3"/>
    </row>
    <row r="42" spans="1:26" ht="18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"/>
      <c r="N42" s="2"/>
      <c r="O42" s="2"/>
      <c r="P42" s="2"/>
      <c r="Q42" s="2"/>
      <c r="R42" s="2"/>
      <c r="S42" s="2"/>
      <c r="T42" s="2"/>
      <c r="U42" s="2"/>
      <c r="V42" s="2"/>
      <c r="W42" s="3"/>
      <c r="X42" s="3"/>
      <c r="Y42" s="3"/>
      <c r="Z42" s="3"/>
    </row>
    <row r="43" spans="1:26" ht="18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2"/>
      <c r="N43" s="2"/>
      <c r="O43" s="2"/>
      <c r="P43" s="2"/>
      <c r="Q43" s="2"/>
      <c r="R43" s="2"/>
      <c r="S43" s="2"/>
      <c r="T43" s="2"/>
      <c r="U43" s="2"/>
      <c r="V43" s="2"/>
      <c r="W43" s="3"/>
      <c r="X43" s="3"/>
      <c r="Y43" s="3"/>
      <c r="Z43" s="3"/>
    </row>
    <row r="44" spans="1:26" ht="18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2"/>
      <c r="N44" s="2"/>
      <c r="O44" s="2"/>
      <c r="P44" s="2"/>
      <c r="Q44" s="2"/>
      <c r="R44" s="2"/>
      <c r="S44" s="2"/>
      <c r="T44" s="2"/>
      <c r="U44" s="2"/>
      <c r="V44" s="2"/>
      <c r="W44" s="3"/>
      <c r="X44" s="3"/>
      <c r="Y44" s="3"/>
      <c r="Z44" s="3"/>
    </row>
    <row r="45" spans="1:26" ht="18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</row>
    <row r="46" spans="1:26" ht="18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</row>
    <row r="47" spans="1:26" ht="18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</row>
    <row r="48" spans="1:26" ht="18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</row>
    <row r="49" spans="1:26" ht="18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2"/>
      <c r="N49" s="2"/>
      <c r="O49" s="2"/>
      <c r="P49" s="2"/>
      <c r="Q49" s="2"/>
      <c r="R49" s="2"/>
      <c r="S49" s="2"/>
      <c r="T49" s="2"/>
      <c r="U49" s="2"/>
      <c r="V49" s="2"/>
      <c r="W49" s="3"/>
      <c r="X49" s="3"/>
      <c r="Y49" s="3"/>
      <c r="Z49" s="3"/>
    </row>
    <row r="50" spans="1:26" ht="18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2"/>
      <c r="N50" s="2"/>
      <c r="O50" s="2"/>
      <c r="P50" s="2"/>
      <c r="Q50" s="2"/>
      <c r="R50" s="2"/>
      <c r="S50" s="2"/>
      <c r="T50" s="2"/>
      <c r="U50" s="2"/>
      <c r="V50" s="2"/>
      <c r="W50" s="3"/>
      <c r="X50" s="3"/>
      <c r="Y50" s="3"/>
      <c r="Z50" s="3"/>
    </row>
    <row r="51" spans="1:26" ht="18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</row>
    <row r="52" spans="1:26" ht="18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</row>
    <row r="53" spans="1:26" ht="18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2"/>
      <c r="N53" s="2"/>
      <c r="O53" s="2"/>
      <c r="P53" s="2"/>
      <c r="Q53" s="2"/>
      <c r="R53" s="2"/>
      <c r="S53" s="2"/>
      <c r="T53" s="2"/>
      <c r="U53" s="2"/>
      <c r="V53" s="2"/>
      <c r="W53" s="3"/>
      <c r="X53" s="3"/>
      <c r="Y53" s="3"/>
      <c r="Z53" s="3"/>
    </row>
    <row r="54" spans="1:26" ht="18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2"/>
      <c r="N54" s="2"/>
      <c r="O54" s="2"/>
      <c r="P54" s="2"/>
      <c r="Q54" s="2"/>
      <c r="R54" s="2"/>
      <c r="S54" s="2"/>
      <c r="T54" s="2"/>
      <c r="U54" s="2"/>
      <c r="V54" s="2"/>
      <c r="W54" s="3"/>
      <c r="X54" s="3"/>
      <c r="Y54" s="3"/>
      <c r="Z54" s="3"/>
    </row>
    <row r="55" spans="1:26" ht="18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2"/>
      <c r="N55" s="2"/>
      <c r="O55" s="2"/>
      <c r="P55" s="2"/>
      <c r="Q55" s="2"/>
      <c r="R55" s="2"/>
      <c r="S55" s="2"/>
      <c r="T55" s="2"/>
      <c r="U55" s="2"/>
      <c r="V55" s="2"/>
      <c r="W55" s="3"/>
      <c r="X55" s="3"/>
      <c r="Y55" s="3"/>
      <c r="Z55" s="3"/>
    </row>
    <row r="56" spans="1:26" ht="18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2"/>
      <c r="N56" s="2"/>
      <c r="O56" s="2"/>
      <c r="P56" s="2"/>
      <c r="Q56" s="2"/>
      <c r="R56" s="2"/>
      <c r="S56" s="2"/>
      <c r="T56" s="2"/>
      <c r="U56" s="2"/>
      <c r="V56" s="2"/>
      <c r="W56" s="3"/>
      <c r="X56" s="3"/>
      <c r="Y56" s="3"/>
      <c r="Z56" s="3"/>
    </row>
    <row r="57" spans="1:26" ht="18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2"/>
      <c r="N57" s="2"/>
      <c r="O57" s="2"/>
      <c r="P57" s="2"/>
      <c r="Q57" s="2"/>
      <c r="R57" s="2"/>
      <c r="S57" s="2"/>
      <c r="T57" s="2"/>
      <c r="U57" s="2"/>
      <c r="V57" s="2"/>
      <c r="W57" s="3"/>
      <c r="X57" s="3"/>
      <c r="Y57" s="3"/>
      <c r="Z57" s="3"/>
    </row>
    <row r="58" spans="1:26" ht="18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</row>
    <row r="59" spans="1:26" ht="18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2"/>
      <c r="N59" s="2"/>
      <c r="O59" s="2"/>
      <c r="P59" s="2"/>
      <c r="Q59" s="2"/>
      <c r="R59" s="2"/>
      <c r="S59" s="2"/>
      <c r="T59" s="2"/>
      <c r="U59" s="2"/>
      <c r="V59" s="2"/>
      <c r="W59" s="3"/>
      <c r="X59" s="3"/>
      <c r="Y59" s="3"/>
      <c r="Z59" s="3"/>
    </row>
    <row r="60" spans="1:26" ht="18.75" customHeight="1">
      <c r="A60" s="1"/>
      <c r="B60" s="1"/>
      <c r="C60" s="1"/>
      <c r="D60" s="1"/>
      <c r="E60" s="1"/>
      <c r="F60" s="1"/>
      <c r="G60" s="1"/>
      <c r="H60" s="16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mergeCells count="13">
    <mergeCell ref="K6:L6"/>
    <mergeCell ref="D4:L4"/>
    <mergeCell ref="B19:C19"/>
    <mergeCell ref="B20:C20"/>
    <mergeCell ref="E23:F23"/>
    <mergeCell ref="B7:C7"/>
    <mergeCell ref="B6:C6"/>
    <mergeCell ref="B9:C9"/>
    <mergeCell ref="B18:C18"/>
    <mergeCell ref="B17:C17"/>
    <mergeCell ref="B25:B28"/>
    <mergeCell ref="E6:F6"/>
    <mergeCell ref="H6:I6"/>
  </mergeCells>
  <conditionalFormatting sqref="L8:L20">
    <cfRule type="cellIs" dxfId="9" priority="1" operator="greaterThan">
      <formula>0</formula>
    </cfRule>
  </conditionalFormatting>
  <conditionalFormatting sqref="L8:L20">
    <cfRule type="cellIs" dxfId="8" priority="2" operator="lessThan">
      <formula>0</formula>
    </cfRule>
  </conditionalFormatting>
  <conditionalFormatting sqref="L8:L19">
    <cfRule type="cellIs" dxfId="7" priority="3" operator="greaterThan">
      <formula>0</formula>
    </cfRule>
  </conditionalFormatting>
  <conditionalFormatting sqref="L8:L19">
    <cfRule type="cellIs" dxfId="6" priority="4" operator="lessThan">
      <formula>0</formula>
    </cfRule>
  </conditionalFormatting>
  <pageMargins left="0.27559055119999998" right="0.27559055119999998" top="0.29527559060000003" bottom="0.29527559060000003" header="0.1181102362" footer="0.118110236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baseColWidth="10" defaultColWidth="14.5" defaultRowHeight="15" customHeight="1"/>
  <cols>
    <col min="1" max="1" width="7.6640625" customWidth="1"/>
    <col min="2" max="2" width="8.33203125" customWidth="1"/>
    <col min="3" max="3" width="16.1640625" customWidth="1"/>
    <col min="4" max="4" width="2.6640625" customWidth="1"/>
    <col min="5" max="5" width="8.5" customWidth="1"/>
    <col min="6" max="6" width="16.1640625" customWidth="1"/>
    <col min="7" max="7" width="2.6640625" customWidth="1"/>
    <col min="8" max="8" width="8.5" customWidth="1"/>
    <col min="9" max="9" width="16.1640625" customWidth="1"/>
    <col min="10" max="19" width="7.6640625" customWidth="1"/>
    <col min="20" max="26" width="12.5" customWidth="1"/>
  </cols>
  <sheetData>
    <row r="1" spans="1:26" ht="64">
      <c r="A1" s="124" t="s">
        <v>96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21"/>
      <c r="T1" s="3"/>
      <c r="U1" s="3"/>
      <c r="V1" s="3"/>
      <c r="W1" s="3"/>
      <c r="X1" s="3"/>
      <c r="Y1" s="3"/>
      <c r="Z1" s="3"/>
    </row>
    <row r="2" spans="1:26" ht="19.5" customHeight="1">
      <c r="A2" s="82"/>
      <c r="B2" s="82"/>
      <c r="C2" s="82"/>
      <c r="D2" s="82"/>
      <c r="E2" s="82"/>
      <c r="F2" s="82"/>
      <c r="G2" s="82"/>
      <c r="H2" s="82"/>
      <c r="I2" s="82"/>
      <c r="J2" s="83"/>
      <c r="K2" s="84"/>
      <c r="L2" s="84"/>
      <c r="M2" s="84"/>
      <c r="N2" s="84"/>
      <c r="O2" s="84"/>
      <c r="P2" s="84"/>
      <c r="Q2" s="84"/>
      <c r="R2" s="84"/>
      <c r="S2" s="84"/>
      <c r="T2" s="3"/>
      <c r="U2" s="3"/>
      <c r="V2" s="3"/>
      <c r="W2" s="3"/>
      <c r="X2" s="3"/>
      <c r="Y2" s="3"/>
      <c r="Z2" s="3"/>
    </row>
    <row r="3" spans="1:26" ht="38.25" customHeight="1">
      <c r="A3" s="85"/>
      <c r="B3" s="125" t="s">
        <v>3</v>
      </c>
      <c r="C3" s="121"/>
      <c r="D3" s="86"/>
      <c r="E3" s="125" t="s">
        <v>97</v>
      </c>
      <c r="F3" s="121"/>
      <c r="G3" s="86"/>
      <c r="H3" s="125" t="s">
        <v>98</v>
      </c>
      <c r="I3" s="121"/>
      <c r="J3" s="85"/>
      <c r="K3" s="85"/>
      <c r="L3" s="85"/>
      <c r="M3" s="85"/>
      <c r="N3" s="85"/>
      <c r="O3" s="85"/>
      <c r="P3" s="85"/>
      <c r="Q3" s="85"/>
      <c r="R3" s="85"/>
      <c r="S3" s="85"/>
      <c r="T3" s="3"/>
      <c r="U3" s="3"/>
      <c r="V3" s="3"/>
      <c r="W3" s="3"/>
      <c r="X3" s="3"/>
      <c r="Y3" s="3"/>
      <c r="Z3" s="3"/>
    </row>
    <row r="4" spans="1:26" ht="37.5" customHeight="1">
      <c r="A4" s="85"/>
      <c r="B4" s="87" t="s">
        <v>6</v>
      </c>
      <c r="C4" s="88" t="s">
        <v>7</v>
      </c>
      <c r="D4" s="85"/>
      <c r="E4" s="87" t="s">
        <v>6</v>
      </c>
      <c r="F4" s="88" t="s">
        <v>7</v>
      </c>
      <c r="G4" s="85"/>
      <c r="H4" s="87" t="s">
        <v>6</v>
      </c>
      <c r="I4" s="88" t="s">
        <v>7</v>
      </c>
      <c r="J4" s="85"/>
      <c r="K4" s="85"/>
      <c r="L4" s="85"/>
      <c r="M4" s="85"/>
      <c r="N4" s="85"/>
      <c r="O4" s="85"/>
      <c r="P4" s="85"/>
      <c r="Q4" s="85"/>
      <c r="R4" s="85"/>
      <c r="S4" s="85"/>
      <c r="T4" s="3"/>
      <c r="U4" s="3"/>
      <c r="V4" s="3"/>
      <c r="W4" s="3"/>
      <c r="X4" s="3"/>
      <c r="Y4" s="3"/>
      <c r="Z4" s="3"/>
    </row>
    <row r="5" spans="1:26" ht="18.75" customHeight="1">
      <c r="A5" s="85"/>
      <c r="B5" s="89">
        <f>'Painel 20XX'!E8</f>
        <v>42736</v>
      </c>
      <c r="C5" s="90">
        <f>'Painel 20XX'!F8</f>
        <v>0</v>
      </c>
      <c r="D5" s="85"/>
      <c r="E5" s="89">
        <f>'Painel 20XX'!H8</f>
        <v>42736</v>
      </c>
      <c r="F5" s="90">
        <f ca="1">'Painel 20XX'!I8</f>
        <v>61540.98000000001</v>
      </c>
      <c r="G5" s="85"/>
      <c r="H5" s="89">
        <f>'Painel 20XX'!K8</f>
        <v>42736</v>
      </c>
      <c r="I5" s="90">
        <f ca="1">'Painel 20XX'!L8</f>
        <v>-61540.98000000001</v>
      </c>
      <c r="J5" s="85"/>
      <c r="K5" s="85"/>
      <c r="L5" s="85"/>
      <c r="M5" s="85"/>
      <c r="N5" s="85"/>
      <c r="O5" s="85"/>
      <c r="P5" s="85"/>
      <c r="Q5" s="85"/>
      <c r="R5" s="85"/>
      <c r="S5" s="85"/>
      <c r="T5" s="3"/>
      <c r="U5" s="3"/>
      <c r="V5" s="3"/>
      <c r="W5" s="3"/>
      <c r="X5" s="3"/>
      <c r="Y5" s="3"/>
      <c r="Z5" s="3"/>
    </row>
    <row r="6" spans="1:26" ht="19">
      <c r="A6" s="85"/>
      <c r="B6" s="89">
        <f>'Painel 20XX'!E9</f>
        <v>42767</v>
      </c>
      <c r="C6" s="90">
        <f>'Painel 20XX'!F9</f>
        <v>0</v>
      </c>
      <c r="D6" s="85"/>
      <c r="E6" s="89">
        <f>'Painel 20XX'!H9</f>
        <v>42767</v>
      </c>
      <c r="F6" s="90">
        <f ca="1">'Painel 20XX'!I9</f>
        <v>61540.98000000001</v>
      </c>
      <c r="G6" s="85"/>
      <c r="H6" s="89">
        <f>'Painel 20XX'!K9</f>
        <v>42767</v>
      </c>
      <c r="I6" s="90">
        <f ca="1">'Painel 20XX'!L9</f>
        <v>-61540.98000000001</v>
      </c>
      <c r="J6" s="85"/>
      <c r="K6" s="85"/>
      <c r="L6" s="85"/>
      <c r="M6" s="85"/>
      <c r="N6" s="85"/>
      <c r="O6" s="85"/>
      <c r="P6" s="85"/>
      <c r="Q6" s="85"/>
      <c r="R6" s="85"/>
      <c r="S6" s="85"/>
      <c r="T6" s="3"/>
      <c r="U6" s="3"/>
      <c r="V6" s="3"/>
      <c r="W6" s="3"/>
      <c r="X6" s="3"/>
      <c r="Y6" s="3"/>
      <c r="Z6" s="3"/>
    </row>
    <row r="7" spans="1:26" ht="19">
      <c r="A7" s="85"/>
      <c r="B7" s="89">
        <f>'Painel 20XX'!E10</f>
        <v>42795</v>
      </c>
      <c r="C7" s="90">
        <f>'Painel 20XX'!F10</f>
        <v>0</v>
      </c>
      <c r="D7" s="85"/>
      <c r="E7" s="89">
        <f>'Painel 20XX'!H10</f>
        <v>42795</v>
      </c>
      <c r="F7" s="90">
        <f ca="1">'Painel 20XX'!I10</f>
        <v>61540.98000000001</v>
      </c>
      <c r="G7" s="85"/>
      <c r="H7" s="89">
        <f>'Painel 20XX'!K10</f>
        <v>42795</v>
      </c>
      <c r="I7" s="90">
        <f ca="1">'Painel 20XX'!L10</f>
        <v>-61540.98000000001</v>
      </c>
      <c r="J7" s="85"/>
      <c r="K7" s="85"/>
      <c r="L7" s="85"/>
      <c r="M7" s="85"/>
      <c r="N7" s="85"/>
      <c r="O7" s="85"/>
      <c r="P7" s="85"/>
      <c r="Q7" s="85"/>
      <c r="R7" s="85"/>
      <c r="S7" s="85"/>
      <c r="T7" s="3"/>
      <c r="U7" s="3"/>
      <c r="V7" s="3"/>
      <c r="W7" s="3"/>
      <c r="X7" s="3"/>
      <c r="Y7" s="3"/>
      <c r="Z7" s="3"/>
    </row>
    <row r="8" spans="1:26" ht="19">
      <c r="A8" s="85"/>
      <c r="B8" s="89">
        <f>'Painel 20XX'!E11</f>
        <v>42826</v>
      </c>
      <c r="C8" s="90">
        <f>'Painel 20XX'!F11</f>
        <v>0</v>
      </c>
      <c r="D8" s="85"/>
      <c r="E8" s="89">
        <f>'Painel 20XX'!H11</f>
        <v>42826</v>
      </c>
      <c r="F8" s="90">
        <f ca="1">'Painel 20XX'!I11</f>
        <v>61540.98000000001</v>
      </c>
      <c r="G8" s="85"/>
      <c r="H8" s="89">
        <f>'Painel 20XX'!K11</f>
        <v>42826</v>
      </c>
      <c r="I8" s="90">
        <f ca="1">'Painel 20XX'!L11</f>
        <v>-61540.98000000001</v>
      </c>
      <c r="J8" s="85"/>
      <c r="K8" s="85"/>
      <c r="L8" s="85"/>
      <c r="M8" s="85"/>
      <c r="N8" s="85"/>
      <c r="O8" s="85"/>
      <c r="P8" s="85"/>
      <c r="Q8" s="85"/>
      <c r="R8" s="85"/>
      <c r="S8" s="85"/>
      <c r="T8" s="3"/>
      <c r="U8" s="3"/>
      <c r="V8" s="3"/>
      <c r="W8" s="3"/>
      <c r="X8" s="3"/>
      <c r="Y8" s="3"/>
      <c r="Z8" s="3"/>
    </row>
    <row r="9" spans="1:26" ht="19">
      <c r="A9" s="85"/>
      <c r="B9" s="89">
        <f>'Painel 20XX'!E12</f>
        <v>42856</v>
      </c>
      <c r="C9" s="90">
        <f>'Painel 20XX'!F12</f>
        <v>0</v>
      </c>
      <c r="D9" s="85"/>
      <c r="E9" s="89">
        <f>'Painel 20XX'!H12</f>
        <v>42856</v>
      </c>
      <c r="F9" s="90">
        <f ca="1">'Painel 20XX'!I12</f>
        <v>61540.98000000001</v>
      </c>
      <c r="G9" s="85"/>
      <c r="H9" s="89">
        <f>'Painel 20XX'!K12</f>
        <v>42856</v>
      </c>
      <c r="I9" s="90">
        <f ca="1">'Painel 20XX'!L12</f>
        <v>-61540.98000000001</v>
      </c>
      <c r="J9" s="85"/>
      <c r="K9" s="85"/>
      <c r="L9" s="85"/>
      <c r="M9" s="85"/>
      <c r="N9" s="85"/>
      <c r="O9" s="85"/>
      <c r="P9" s="85"/>
      <c r="Q9" s="85"/>
      <c r="R9" s="85"/>
      <c r="S9" s="85"/>
      <c r="T9" s="3"/>
      <c r="U9" s="3"/>
      <c r="V9" s="3"/>
      <c r="W9" s="3"/>
      <c r="X9" s="3"/>
      <c r="Y9" s="3"/>
      <c r="Z9" s="3"/>
    </row>
    <row r="10" spans="1:26" ht="19">
      <c r="A10" s="85"/>
      <c r="B10" s="89">
        <f>'Painel 20XX'!E13</f>
        <v>42887</v>
      </c>
      <c r="C10" s="90">
        <f>'Painel 20XX'!F13</f>
        <v>0</v>
      </c>
      <c r="D10" s="85"/>
      <c r="E10" s="89">
        <f>'Painel 20XX'!H13</f>
        <v>42887</v>
      </c>
      <c r="F10" s="90">
        <f ca="1">'Painel 20XX'!I13</f>
        <v>61540.98000000001</v>
      </c>
      <c r="G10" s="85"/>
      <c r="H10" s="89">
        <f>'Painel 20XX'!K13</f>
        <v>42887</v>
      </c>
      <c r="I10" s="90">
        <f ca="1">'Painel 20XX'!L13</f>
        <v>-61540.98000000001</v>
      </c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3"/>
      <c r="U10" s="3"/>
      <c r="V10" s="3"/>
      <c r="W10" s="3"/>
      <c r="X10" s="3"/>
      <c r="Y10" s="3"/>
      <c r="Z10" s="3"/>
    </row>
    <row r="11" spans="1:26" ht="19">
      <c r="A11" s="85"/>
      <c r="B11" s="89">
        <f>'Painel 20XX'!E14</f>
        <v>42917</v>
      </c>
      <c r="C11" s="90">
        <f>'Painel 20XX'!F14</f>
        <v>0</v>
      </c>
      <c r="D11" s="85"/>
      <c r="E11" s="89">
        <f>'Painel 20XX'!H14</f>
        <v>42917</v>
      </c>
      <c r="F11" s="90">
        <f ca="1">'Painel 20XX'!I14</f>
        <v>79572.840000000011</v>
      </c>
      <c r="G11" s="85"/>
      <c r="H11" s="89">
        <f>'Painel 20XX'!K14</f>
        <v>42917</v>
      </c>
      <c r="I11" s="90">
        <f ca="1">'Painel 20XX'!L14</f>
        <v>-79572.840000000011</v>
      </c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3"/>
      <c r="U11" s="3"/>
      <c r="V11" s="3"/>
      <c r="W11" s="3"/>
      <c r="X11" s="3"/>
      <c r="Y11" s="3"/>
      <c r="Z11" s="3"/>
    </row>
    <row r="12" spans="1:26" ht="19">
      <c r="A12" s="85"/>
      <c r="B12" s="89">
        <f>'Painel 20XX'!E15</f>
        <v>42948</v>
      </c>
      <c r="C12" s="90">
        <f>'Painel 20XX'!F15</f>
        <v>0</v>
      </c>
      <c r="D12" s="85"/>
      <c r="E12" s="89">
        <f>'Painel 20XX'!H15</f>
        <v>42948</v>
      </c>
      <c r="F12" s="90">
        <f ca="1">'Painel 20XX'!I15</f>
        <v>79572.840000000011</v>
      </c>
      <c r="G12" s="85"/>
      <c r="H12" s="89">
        <f>'Painel 20XX'!K15</f>
        <v>42948</v>
      </c>
      <c r="I12" s="90">
        <f ca="1">'Painel 20XX'!L15</f>
        <v>-79572.840000000011</v>
      </c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3"/>
      <c r="U12" s="3"/>
      <c r="V12" s="3"/>
      <c r="W12" s="3"/>
      <c r="X12" s="3"/>
      <c r="Y12" s="3"/>
      <c r="Z12" s="3"/>
    </row>
    <row r="13" spans="1:26" ht="19">
      <c r="A13" s="85"/>
      <c r="B13" s="89">
        <f>'Painel 20XX'!E16</f>
        <v>42979</v>
      </c>
      <c r="C13" s="90">
        <f>'Painel 20XX'!F16</f>
        <v>211950</v>
      </c>
      <c r="D13" s="85"/>
      <c r="E13" s="89">
        <f>'Painel 20XX'!H16</f>
        <v>42979</v>
      </c>
      <c r="F13" s="90">
        <f ca="1">'Painel 20XX'!I16</f>
        <v>79572.840000000011</v>
      </c>
      <c r="G13" s="85"/>
      <c r="H13" s="89">
        <f>'Painel 20XX'!K16</f>
        <v>42979</v>
      </c>
      <c r="I13" s="90">
        <f ca="1">'Painel 20XX'!L16</f>
        <v>132377.15999999997</v>
      </c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3"/>
      <c r="U13" s="3"/>
      <c r="V13" s="3"/>
      <c r="W13" s="3"/>
      <c r="X13" s="3"/>
      <c r="Y13" s="3"/>
      <c r="Z13" s="3"/>
    </row>
    <row r="14" spans="1:26" ht="19">
      <c r="A14" s="85"/>
      <c r="B14" s="89">
        <f>'Painel 20XX'!E17</f>
        <v>43009</v>
      </c>
      <c r="C14" s="90">
        <f>'Painel 20XX'!F17</f>
        <v>0</v>
      </c>
      <c r="D14" s="85"/>
      <c r="E14" s="89">
        <f>'Painel 20XX'!H17</f>
        <v>43009</v>
      </c>
      <c r="F14" s="90">
        <f ca="1">'Painel 20XX'!I17</f>
        <v>106572.84</v>
      </c>
      <c r="G14" s="85"/>
      <c r="H14" s="89">
        <f>'Painel 20XX'!K17</f>
        <v>43009</v>
      </c>
      <c r="I14" s="90">
        <f ca="1">'Painel 20XX'!L17</f>
        <v>-106572.84</v>
      </c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3"/>
      <c r="U14" s="3"/>
      <c r="V14" s="3"/>
      <c r="W14" s="3"/>
      <c r="X14" s="3"/>
      <c r="Y14" s="3"/>
      <c r="Z14" s="3"/>
    </row>
    <row r="15" spans="1:26" ht="19">
      <c r="A15" s="85"/>
      <c r="B15" s="89">
        <f>'Painel 20XX'!E18</f>
        <v>43040</v>
      </c>
      <c r="C15" s="90">
        <f>'Painel 20XX'!F18</f>
        <v>0</v>
      </c>
      <c r="D15" s="85"/>
      <c r="E15" s="89">
        <f>'Painel 20XX'!H18</f>
        <v>43040</v>
      </c>
      <c r="F15" s="90">
        <f ca="1">'Painel 20XX'!I18</f>
        <v>107857.79000000001</v>
      </c>
      <c r="G15" s="85"/>
      <c r="H15" s="89">
        <f>'Painel 20XX'!K18</f>
        <v>43040</v>
      </c>
      <c r="I15" s="90">
        <f ca="1">'Painel 20XX'!L18</f>
        <v>-107857.79000000001</v>
      </c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3"/>
      <c r="U15" s="3"/>
      <c r="V15" s="3"/>
      <c r="W15" s="3"/>
      <c r="X15" s="3"/>
      <c r="Y15" s="3"/>
      <c r="Z15" s="3"/>
    </row>
    <row r="16" spans="1:26" ht="19">
      <c r="A16" s="85"/>
      <c r="B16" s="89">
        <f>'Painel 20XX'!E19</f>
        <v>43070</v>
      </c>
      <c r="C16" s="90">
        <f>'Painel 20XX'!F19</f>
        <v>0</v>
      </c>
      <c r="D16" s="85"/>
      <c r="E16" s="89">
        <f>'Painel 20XX'!H19</f>
        <v>43070</v>
      </c>
      <c r="F16" s="90">
        <f ca="1">'Painel 20XX'!I19</f>
        <v>153929.85800000001</v>
      </c>
      <c r="G16" s="85"/>
      <c r="H16" s="89">
        <f>'Painel 20XX'!K19</f>
        <v>43070</v>
      </c>
      <c r="I16" s="90">
        <f ca="1">'Painel 20XX'!L19</f>
        <v>-153929.85800000001</v>
      </c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3"/>
      <c r="U16" s="3"/>
      <c r="V16" s="3"/>
      <c r="W16" s="3"/>
      <c r="X16" s="3"/>
      <c r="Y16" s="3"/>
      <c r="Z16" s="3"/>
    </row>
    <row r="17" spans="1:26" ht="19">
      <c r="A17" s="85"/>
      <c r="B17" s="89" t="s">
        <v>18</v>
      </c>
      <c r="C17" s="90">
        <f>SUM(C5:C16)</f>
        <v>211950</v>
      </c>
      <c r="D17" s="85"/>
      <c r="E17" s="91" t="s">
        <v>18</v>
      </c>
      <c r="F17" s="90">
        <f ca="1">SUM(F5:F15)</f>
        <v>822395.03</v>
      </c>
      <c r="G17" s="85"/>
      <c r="H17" s="91" t="s">
        <v>18</v>
      </c>
      <c r="I17" s="90">
        <f ca="1">SUM(I5:I16)</f>
        <v>-764374.88800000015</v>
      </c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3"/>
      <c r="U17" s="3"/>
      <c r="V17" s="3"/>
      <c r="W17" s="3"/>
      <c r="X17" s="3"/>
      <c r="Y17" s="3"/>
      <c r="Z17" s="3"/>
    </row>
    <row r="18" spans="1:26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3"/>
      <c r="U18" s="3"/>
      <c r="V18" s="3"/>
      <c r="W18" s="3"/>
      <c r="X18" s="3"/>
      <c r="Y18" s="3"/>
      <c r="Z18" s="3"/>
    </row>
    <row r="19" spans="1:26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3"/>
      <c r="U19" s="3"/>
      <c r="V19" s="3"/>
      <c r="W19" s="3"/>
      <c r="X19" s="3"/>
      <c r="Y19" s="3"/>
      <c r="Z19" s="3"/>
    </row>
    <row r="20" spans="1:26">
      <c r="A20" s="85"/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3"/>
      <c r="U20" s="3"/>
      <c r="V20" s="3"/>
      <c r="W20" s="3"/>
      <c r="X20" s="3"/>
      <c r="Y20" s="3"/>
      <c r="Z20" s="3"/>
    </row>
    <row r="21" spans="1:26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4">
    <mergeCell ref="A1:S1"/>
    <mergeCell ref="E3:F3"/>
    <mergeCell ref="H3:I3"/>
    <mergeCell ref="B3:C3"/>
  </mergeCells>
  <conditionalFormatting sqref="I5:I16">
    <cfRule type="cellIs" dxfId="5" priority="1" operator="greaterThan">
      <formula>0</formula>
    </cfRule>
  </conditionalFormatting>
  <conditionalFormatting sqref="I5:I16">
    <cfRule type="cellIs" dxfId="4" priority="2" operator="lessThan">
      <formula>0</formula>
    </cfRule>
  </conditionalFormatting>
  <conditionalFormatting sqref="I17">
    <cfRule type="cellIs" dxfId="3" priority="3" operator="greaterThan">
      <formula>0</formula>
    </cfRule>
  </conditionalFormatting>
  <conditionalFormatting sqref="I17">
    <cfRule type="cellIs" dxfId="2" priority="4" operator="lessThan">
      <formula>0</formula>
    </cfRule>
  </conditionalFormatting>
  <conditionalFormatting sqref="C11:C16">
    <cfRule type="cellIs" dxfId="1" priority="5" operator="greaterThan">
      <formula>0</formula>
    </cfRule>
  </conditionalFormatting>
  <conditionalFormatting sqref="C11:C16">
    <cfRule type="cellIs" dxfId="0" priority="6" operator="lessThan">
      <formula>0</formula>
    </cfRule>
  </conditionalFormatting>
  <pageMargins left="0.27559055119999998" right="0.27559055119999998" top="0.29527559060000003" bottom="0.29527559060000003" header="0.1181102362" footer="0.118110236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baseColWidth="10" defaultColWidth="14.5" defaultRowHeight="15" customHeight="1"/>
  <cols>
    <col min="1" max="1" width="12.6640625" customWidth="1"/>
    <col min="2" max="2" width="9.5" customWidth="1"/>
    <col min="3" max="3" width="17.1640625" customWidth="1"/>
    <col min="4" max="4" width="12.6640625" customWidth="1"/>
    <col min="5" max="5" width="11.6640625" customWidth="1"/>
    <col min="6" max="6" width="14.5" customWidth="1"/>
    <col min="7" max="7" width="12.33203125" customWidth="1"/>
    <col min="8" max="8" width="15.1640625" customWidth="1"/>
    <col min="9" max="9" width="12" customWidth="1"/>
    <col min="10" max="10" width="9.5" customWidth="1"/>
    <col min="11" max="19" width="8" customWidth="1"/>
    <col min="20" max="26" width="12.5" customWidth="1"/>
  </cols>
  <sheetData>
    <row r="1" spans="1:26">
      <c r="A1" s="96" t="s">
        <v>104</v>
      </c>
      <c r="B1" s="97" t="s">
        <v>105</v>
      </c>
      <c r="C1" s="97" t="s">
        <v>106</v>
      </c>
      <c r="D1" s="97" t="s">
        <v>107</v>
      </c>
      <c r="E1" s="97" t="s">
        <v>108</v>
      </c>
      <c r="F1" s="97" t="s">
        <v>7</v>
      </c>
      <c r="G1" s="97" t="s">
        <v>109</v>
      </c>
      <c r="H1" s="97" t="s">
        <v>110</v>
      </c>
      <c r="I1" s="96" t="s">
        <v>111</v>
      </c>
      <c r="J1" s="98"/>
      <c r="K1" s="51"/>
      <c r="L1" s="51"/>
      <c r="M1" s="51"/>
      <c r="N1" s="51"/>
      <c r="O1" s="51"/>
      <c r="P1" s="51"/>
      <c r="Q1" s="51"/>
      <c r="R1" s="51"/>
      <c r="S1" s="51"/>
      <c r="T1" s="3"/>
      <c r="U1" s="3"/>
      <c r="V1" s="3"/>
      <c r="W1" s="3"/>
      <c r="X1" s="3"/>
      <c r="Y1" s="3"/>
      <c r="Z1" s="3"/>
    </row>
    <row r="2" spans="1:26" ht="16">
      <c r="A2" s="99" t="s">
        <v>112</v>
      </c>
      <c r="B2" s="99">
        <v>1220</v>
      </c>
      <c r="C2" s="99" t="s">
        <v>113</v>
      </c>
      <c r="D2" s="100">
        <v>211.95</v>
      </c>
      <c r="E2" s="101">
        <v>500</v>
      </c>
      <c r="F2" s="102">
        <f t="shared" ref="F2:F3" si="0">E2*D2</f>
        <v>105975</v>
      </c>
      <c r="G2" s="103">
        <v>43007</v>
      </c>
      <c r="H2" s="103">
        <v>43037</v>
      </c>
      <c r="I2" s="99">
        <v>10100330</v>
      </c>
      <c r="J2" s="104"/>
      <c r="K2" s="51"/>
      <c r="L2" s="51"/>
      <c r="M2" s="51"/>
      <c r="N2" s="51"/>
      <c r="O2" s="51"/>
      <c r="P2" s="51"/>
      <c r="Q2" s="51"/>
      <c r="R2" s="51"/>
      <c r="S2" s="51"/>
      <c r="T2" s="3"/>
      <c r="U2" s="3"/>
      <c r="V2" s="3"/>
      <c r="W2" s="3"/>
      <c r="X2" s="3"/>
      <c r="Y2" s="3"/>
      <c r="Z2" s="3"/>
    </row>
    <row r="3" spans="1:26" ht="16">
      <c r="A3" s="99" t="s">
        <v>114</v>
      </c>
      <c r="B3" s="99">
        <v>1219</v>
      </c>
      <c r="C3" s="99" t="s">
        <v>113</v>
      </c>
      <c r="D3" s="100">
        <v>211.95</v>
      </c>
      <c r="E3" s="101">
        <v>500</v>
      </c>
      <c r="F3" s="102">
        <f t="shared" si="0"/>
        <v>105975</v>
      </c>
      <c r="G3" s="103">
        <v>43007</v>
      </c>
      <c r="H3" s="103"/>
      <c r="I3" s="99"/>
      <c r="J3" s="104"/>
      <c r="K3" s="51"/>
      <c r="L3" s="51"/>
      <c r="M3" s="51"/>
      <c r="N3" s="51"/>
      <c r="O3" s="51"/>
      <c r="P3" s="51"/>
      <c r="Q3" s="51"/>
      <c r="R3" s="51"/>
      <c r="S3" s="51"/>
      <c r="T3" s="3"/>
      <c r="U3" s="3"/>
      <c r="V3" s="3"/>
      <c r="W3" s="3"/>
      <c r="X3" s="3"/>
      <c r="Y3" s="3"/>
      <c r="Z3" s="3"/>
    </row>
    <row r="4" spans="1:26" ht="16">
      <c r="A4" s="99"/>
      <c r="B4" s="99"/>
      <c r="C4" s="99"/>
      <c r="D4" s="100"/>
      <c r="E4" s="101"/>
      <c r="F4" s="102"/>
      <c r="G4" s="103"/>
      <c r="H4" s="103"/>
      <c r="I4" s="99"/>
      <c r="J4" s="104"/>
      <c r="K4" s="51"/>
      <c r="L4" s="51"/>
      <c r="M4" s="51"/>
      <c r="N4" s="51"/>
      <c r="O4" s="51"/>
      <c r="P4" s="51"/>
      <c r="Q4" s="51"/>
      <c r="R4" s="51"/>
      <c r="S4" s="51"/>
      <c r="T4" s="3"/>
      <c r="U4" s="3"/>
      <c r="V4" s="3"/>
      <c r="W4" s="3"/>
      <c r="X4" s="3"/>
      <c r="Y4" s="3"/>
      <c r="Z4" s="3"/>
    </row>
    <row r="5" spans="1:26" ht="16">
      <c r="A5" s="99"/>
      <c r="B5" s="99"/>
      <c r="C5" s="99"/>
      <c r="D5" s="100"/>
      <c r="E5" s="101"/>
      <c r="F5" s="102"/>
      <c r="G5" s="103"/>
      <c r="H5" s="103"/>
      <c r="I5" s="99"/>
      <c r="J5" s="104"/>
      <c r="K5" s="51"/>
      <c r="L5" s="51"/>
      <c r="M5" s="51"/>
      <c r="N5" s="51"/>
      <c r="O5" s="51"/>
      <c r="P5" s="51"/>
      <c r="Q5" s="51"/>
      <c r="R5" s="51"/>
      <c r="S5" s="51"/>
      <c r="T5" s="3"/>
      <c r="U5" s="3"/>
      <c r="V5" s="3"/>
      <c r="W5" s="3"/>
      <c r="X5" s="3"/>
      <c r="Y5" s="3"/>
      <c r="Z5" s="3"/>
    </row>
    <row r="6" spans="1:26" ht="16">
      <c r="A6" s="99"/>
      <c r="B6" s="99"/>
      <c r="C6" s="99"/>
      <c r="D6" s="100"/>
      <c r="E6" s="101"/>
      <c r="F6" s="102"/>
      <c r="G6" s="103"/>
      <c r="H6" s="103"/>
      <c r="I6" s="99"/>
      <c r="J6" s="104"/>
      <c r="K6" s="51"/>
      <c r="L6" s="51"/>
      <c r="M6" s="51"/>
      <c r="N6" s="51"/>
      <c r="O6" s="51"/>
      <c r="P6" s="51"/>
      <c r="Q6" s="51"/>
      <c r="R6" s="51"/>
      <c r="S6" s="51"/>
      <c r="T6" s="3"/>
      <c r="U6" s="3"/>
      <c r="V6" s="3"/>
      <c r="W6" s="3"/>
      <c r="X6" s="3"/>
      <c r="Y6" s="3"/>
      <c r="Z6" s="3"/>
    </row>
    <row r="7" spans="1:26" ht="16">
      <c r="A7" s="99"/>
      <c r="B7" s="99"/>
      <c r="C7" s="99"/>
      <c r="D7" s="105"/>
      <c r="E7" s="101"/>
      <c r="F7" s="102"/>
      <c r="G7" s="103"/>
      <c r="H7" s="103"/>
      <c r="I7" s="99"/>
      <c r="J7" s="104"/>
      <c r="K7" s="51"/>
      <c r="L7" s="51"/>
      <c r="M7" s="51"/>
      <c r="N7" s="51"/>
      <c r="O7" s="51"/>
      <c r="P7" s="51"/>
      <c r="Q7" s="51"/>
      <c r="R7" s="51"/>
      <c r="S7" s="51"/>
      <c r="T7" s="3"/>
      <c r="U7" s="3"/>
      <c r="V7" s="3"/>
      <c r="W7" s="3"/>
      <c r="X7" s="3"/>
      <c r="Y7" s="3"/>
      <c r="Z7" s="3"/>
    </row>
    <row r="8" spans="1:26" ht="16">
      <c r="A8" s="106"/>
      <c r="B8" s="106"/>
      <c r="C8" s="106"/>
      <c r="D8" s="106"/>
      <c r="E8" s="106"/>
      <c r="F8" s="107"/>
      <c r="G8" s="103"/>
      <c r="H8" s="103"/>
      <c r="I8" s="99"/>
      <c r="J8" s="106"/>
      <c r="K8" s="51"/>
      <c r="L8" s="51"/>
      <c r="M8" s="51"/>
      <c r="N8" s="51"/>
      <c r="O8" s="51"/>
      <c r="P8" s="51"/>
      <c r="Q8" s="51"/>
      <c r="R8" s="51"/>
      <c r="S8" s="51"/>
      <c r="T8" s="3"/>
      <c r="U8" s="3"/>
      <c r="V8" s="3"/>
      <c r="W8" s="3"/>
      <c r="X8" s="3"/>
      <c r="Y8" s="3"/>
      <c r="Z8" s="3"/>
    </row>
    <row r="9" spans="1:26" ht="16">
      <c r="A9" s="106"/>
      <c r="B9" s="106"/>
      <c r="C9" s="106"/>
      <c r="D9" s="106"/>
      <c r="E9" s="106"/>
      <c r="F9" s="107"/>
      <c r="G9" s="103"/>
      <c r="H9" s="103"/>
      <c r="I9" s="99"/>
      <c r="J9" s="106"/>
      <c r="K9" s="51"/>
      <c r="L9" s="51"/>
      <c r="M9" s="51"/>
      <c r="N9" s="51"/>
      <c r="O9" s="51"/>
      <c r="P9" s="51"/>
      <c r="Q9" s="51"/>
      <c r="R9" s="51"/>
      <c r="S9" s="51"/>
      <c r="T9" s="3"/>
      <c r="U9" s="3"/>
      <c r="V9" s="3"/>
      <c r="W9" s="3"/>
      <c r="X9" s="3"/>
      <c r="Y9" s="3"/>
      <c r="Z9" s="3"/>
    </row>
    <row r="10" spans="1:26" ht="16">
      <c r="A10" s="106"/>
      <c r="B10" s="106"/>
      <c r="C10" s="106"/>
      <c r="D10" s="106"/>
      <c r="E10" s="106"/>
      <c r="F10" s="107"/>
      <c r="G10" s="103"/>
      <c r="H10" s="103"/>
      <c r="I10" s="99"/>
      <c r="J10" s="106"/>
      <c r="K10" s="51"/>
      <c r="L10" s="51"/>
      <c r="M10" s="51"/>
      <c r="N10" s="51"/>
      <c r="O10" s="51"/>
      <c r="P10" s="51"/>
      <c r="Q10" s="51"/>
      <c r="R10" s="51"/>
      <c r="S10" s="51"/>
      <c r="T10" s="3"/>
      <c r="U10" s="3"/>
      <c r="V10" s="3"/>
      <c r="W10" s="3"/>
      <c r="X10" s="3"/>
      <c r="Y10" s="3"/>
      <c r="Z10" s="3"/>
    </row>
    <row r="11" spans="1:26" ht="16">
      <c r="A11" s="106"/>
      <c r="B11" s="106"/>
      <c r="C11" s="106"/>
      <c r="D11" s="106"/>
      <c r="E11" s="106"/>
      <c r="F11" s="107"/>
      <c r="G11" s="103"/>
      <c r="H11" s="103"/>
      <c r="I11" s="99"/>
      <c r="J11" s="106"/>
      <c r="K11" s="51"/>
      <c r="L11" s="51"/>
      <c r="M11" s="51"/>
      <c r="N11" s="51"/>
      <c r="O11" s="51"/>
      <c r="P11" s="51"/>
      <c r="Q11" s="51"/>
      <c r="R11" s="51"/>
      <c r="S11" s="51"/>
      <c r="T11" s="3"/>
      <c r="U11" s="3"/>
      <c r="V11" s="3"/>
      <c r="W11" s="3"/>
      <c r="X11" s="3"/>
      <c r="Y11" s="3"/>
      <c r="Z11" s="3"/>
    </row>
    <row r="12" spans="1:26" ht="16">
      <c r="A12" s="106"/>
      <c r="B12" s="106"/>
      <c r="C12" s="106"/>
      <c r="D12" s="106"/>
      <c r="E12" s="106"/>
      <c r="F12" s="107"/>
      <c r="G12" s="103"/>
      <c r="H12" s="103"/>
      <c r="I12" s="99"/>
      <c r="J12" s="106"/>
      <c r="K12" s="51"/>
      <c r="L12" s="51"/>
      <c r="M12" s="51"/>
      <c r="N12" s="51"/>
      <c r="O12" s="51"/>
      <c r="P12" s="51"/>
      <c r="Q12" s="51"/>
      <c r="R12" s="51"/>
      <c r="S12" s="51"/>
      <c r="T12" s="3"/>
      <c r="U12" s="3"/>
      <c r="V12" s="3"/>
      <c r="W12" s="3"/>
      <c r="X12" s="3"/>
      <c r="Y12" s="3"/>
      <c r="Z12" s="3"/>
    </row>
    <row r="13" spans="1:26">
      <c r="A13" s="51"/>
      <c r="B13" s="51"/>
      <c r="C13" s="51"/>
      <c r="D13" s="51"/>
      <c r="E13" s="108" t="s">
        <v>115</v>
      </c>
      <c r="F13" s="53">
        <f>SUM(F2:F12)</f>
        <v>211950</v>
      </c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3"/>
      <c r="U13" s="3"/>
      <c r="V13" s="3"/>
      <c r="W13" s="3"/>
      <c r="X13" s="3"/>
      <c r="Y13" s="3"/>
      <c r="Z13" s="3"/>
    </row>
    <row r="14" spans="1:26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3"/>
      <c r="U14" s="3"/>
      <c r="V14" s="3"/>
      <c r="W14" s="3"/>
      <c r="X14" s="3"/>
      <c r="Y14" s="3"/>
      <c r="Z14" s="3"/>
    </row>
    <row r="15" spans="1:26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3"/>
      <c r="U15" s="3"/>
      <c r="V15" s="3"/>
      <c r="W15" s="3"/>
      <c r="X15" s="3"/>
      <c r="Y15" s="3"/>
      <c r="Z15" s="3"/>
    </row>
    <row r="16" spans="1:26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3"/>
      <c r="U16" s="3"/>
      <c r="V16" s="3"/>
      <c r="W16" s="3"/>
      <c r="X16" s="3"/>
      <c r="Y16" s="3"/>
      <c r="Z16" s="3"/>
    </row>
    <row r="17" spans="1:26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3"/>
      <c r="U17" s="3"/>
      <c r="V17" s="3"/>
      <c r="W17" s="3"/>
      <c r="X17" s="3"/>
      <c r="Y17" s="3"/>
      <c r="Z17" s="3"/>
    </row>
    <row r="18" spans="1:26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3"/>
      <c r="U18" s="3"/>
      <c r="V18" s="3"/>
      <c r="W18" s="3"/>
      <c r="X18" s="3"/>
      <c r="Y18" s="3"/>
      <c r="Z18" s="3"/>
    </row>
    <row r="19" spans="1:26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3"/>
      <c r="U19" s="3"/>
      <c r="V19" s="3"/>
      <c r="W19" s="3"/>
      <c r="X19" s="3"/>
      <c r="Y19" s="3"/>
      <c r="Z19" s="3"/>
    </row>
    <row r="20" spans="1:26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3"/>
      <c r="U20" s="3"/>
      <c r="V20" s="3"/>
      <c r="W20" s="3"/>
      <c r="X20" s="3"/>
      <c r="Y20" s="3"/>
      <c r="Z20" s="3"/>
    </row>
    <row r="21" spans="1:26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3"/>
      <c r="U21" s="3"/>
      <c r="V21" s="3"/>
      <c r="W21" s="3"/>
      <c r="X21" s="3"/>
      <c r="Y21" s="3"/>
      <c r="Z21" s="3"/>
    </row>
    <row r="22" spans="1:2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27559055119999998" right="0.27559055119999998" top="0.29527559060000003" bottom="0.29527559060000003" header="0.1181102362" footer="0.118110236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00"/>
  <sheetViews>
    <sheetView workbookViewId="0"/>
  </sheetViews>
  <sheetFormatPr baseColWidth="10" defaultColWidth="14.5" defaultRowHeight="15" customHeight="1"/>
  <cols>
    <col min="1" max="1" width="18.5" customWidth="1"/>
    <col min="4" max="4" width="21" customWidth="1"/>
  </cols>
  <sheetData>
    <row r="1" spans="1:4">
      <c r="A1" s="92" t="s">
        <v>99</v>
      </c>
      <c r="B1" s="92" t="s">
        <v>100</v>
      </c>
      <c r="C1" s="92" t="s">
        <v>101</v>
      </c>
      <c r="D1" s="93" t="s">
        <v>102</v>
      </c>
    </row>
    <row r="2" spans="1:4">
      <c r="A2" s="92">
        <v>1</v>
      </c>
      <c r="B2" s="94">
        <v>42951</v>
      </c>
      <c r="C2" s="94">
        <v>43315</v>
      </c>
      <c r="D2" s="93">
        <v>100000000</v>
      </c>
    </row>
    <row r="3" spans="1:4">
      <c r="A3" s="92">
        <v>2</v>
      </c>
      <c r="B3" s="94">
        <v>43316</v>
      </c>
      <c r="C3" s="94">
        <v>43680</v>
      </c>
      <c r="D3" s="93">
        <v>110000000</v>
      </c>
    </row>
    <row r="4" spans="1:4">
      <c r="A4" s="92">
        <v>3</v>
      </c>
      <c r="B4" s="94">
        <v>43681</v>
      </c>
      <c r="C4" s="94">
        <v>44046</v>
      </c>
      <c r="D4" s="93">
        <v>121000000</v>
      </c>
    </row>
    <row r="5" spans="1:4">
      <c r="A5" s="92">
        <v>4</v>
      </c>
      <c r="B5" s="94">
        <v>44047</v>
      </c>
      <c r="C5" s="94">
        <v>44411</v>
      </c>
      <c r="D5" s="93">
        <v>133100000</v>
      </c>
    </row>
    <row r="6" spans="1:4">
      <c r="A6" s="92">
        <v>5</v>
      </c>
      <c r="B6" s="94">
        <v>44412</v>
      </c>
      <c r="C6" s="94">
        <v>44776</v>
      </c>
      <c r="D6" s="93">
        <v>146410000</v>
      </c>
    </row>
    <row r="7" spans="1:4">
      <c r="A7" s="92" t="s">
        <v>103</v>
      </c>
      <c r="B7" s="94">
        <v>44777</v>
      </c>
      <c r="C7" s="94">
        <v>44898</v>
      </c>
      <c r="D7" s="93">
        <v>146410000</v>
      </c>
    </row>
    <row r="8" spans="1:4">
      <c r="D8" s="95"/>
    </row>
    <row r="9" spans="1:4">
      <c r="D9" s="95"/>
    </row>
    <row r="10" spans="1:4">
      <c r="D10" s="95"/>
    </row>
    <row r="11" spans="1:4">
      <c r="D11" s="95"/>
    </row>
    <row r="12" spans="1:4">
      <c r="D12" s="95"/>
    </row>
    <row r="13" spans="1:4">
      <c r="D13" s="95"/>
    </row>
    <row r="14" spans="1:4">
      <c r="D14" s="95"/>
    </row>
    <row r="15" spans="1:4">
      <c r="D15" s="95"/>
    </row>
    <row r="16" spans="1:4">
      <c r="D16" s="95"/>
    </row>
    <row r="17" spans="4:4">
      <c r="D17" s="95"/>
    </row>
    <row r="18" spans="4:4">
      <c r="D18" s="95"/>
    </row>
    <row r="19" spans="4:4">
      <c r="D19" s="95"/>
    </row>
    <row r="20" spans="4:4">
      <c r="D20" s="95"/>
    </row>
    <row r="21" spans="4:4">
      <c r="D21" s="95"/>
    </row>
    <row r="22" spans="4:4">
      <c r="D22" s="95"/>
    </row>
    <row r="23" spans="4:4">
      <c r="D23" s="95"/>
    </row>
    <row r="24" spans="4:4">
      <c r="D24" s="95"/>
    </row>
    <row r="25" spans="4:4">
      <c r="D25" s="95"/>
    </row>
    <row r="26" spans="4:4">
      <c r="D26" s="95"/>
    </row>
    <row r="27" spans="4:4">
      <c r="D27" s="95"/>
    </row>
    <row r="28" spans="4:4">
      <c r="D28" s="95"/>
    </row>
    <row r="29" spans="4:4">
      <c r="D29" s="95"/>
    </row>
    <row r="30" spans="4:4">
      <c r="D30" s="95"/>
    </row>
    <row r="31" spans="4:4">
      <c r="D31" s="95"/>
    </row>
    <row r="32" spans="4:4">
      <c r="D32" s="95"/>
    </row>
    <row r="33" spans="4:4">
      <c r="D33" s="95"/>
    </row>
    <row r="34" spans="4:4">
      <c r="D34" s="95"/>
    </row>
    <row r="35" spans="4:4">
      <c r="D35" s="95"/>
    </row>
    <row r="36" spans="4:4">
      <c r="D36" s="95"/>
    </row>
    <row r="37" spans="4:4">
      <c r="D37" s="95"/>
    </row>
    <row r="38" spans="4:4">
      <c r="D38" s="95"/>
    </row>
    <row r="39" spans="4:4">
      <c r="D39" s="95"/>
    </row>
    <row r="40" spans="4:4">
      <c r="D40" s="95"/>
    </row>
    <row r="41" spans="4:4">
      <c r="D41" s="95"/>
    </row>
    <row r="42" spans="4:4">
      <c r="D42" s="95"/>
    </row>
    <row r="43" spans="4:4">
      <c r="D43" s="95"/>
    </row>
    <row r="44" spans="4:4">
      <c r="D44" s="95"/>
    </row>
    <row r="45" spans="4:4">
      <c r="D45" s="95"/>
    </row>
    <row r="46" spans="4:4">
      <c r="D46" s="95"/>
    </row>
    <row r="47" spans="4:4">
      <c r="D47" s="95"/>
    </row>
    <row r="48" spans="4:4">
      <c r="D48" s="95"/>
    </row>
    <row r="49" spans="4:4">
      <c r="D49" s="95"/>
    </row>
    <row r="50" spans="4:4">
      <c r="D50" s="95"/>
    </row>
    <row r="51" spans="4:4">
      <c r="D51" s="95"/>
    </row>
    <row r="52" spans="4:4">
      <c r="D52" s="95"/>
    </row>
    <row r="53" spans="4:4">
      <c r="D53" s="95"/>
    </row>
    <row r="54" spans="4:4">
      <c r="D54" s="95"/>
    </row>
    <row r="55" spans="4:4">
      <c r="D55" s="95"/>
    </row>
    <row r="56" spans="4:4">
      <c r="D56" s="95"/>
    </row>
    <row r="57" spans="4:4">
      <c r="D57" s="95"/>
    </row>
    <row r="58" spans="4:4">
      <c r="D58" s="95"/>
    </row>
    <row r="59" spans="4:4">
      <c r="D59" s="95"/>
    </row>
    <row r="60" spans="4:4">
      <c r="D60" s="95"/>
    </row>
    <row r="61" spans="4:4">
      <c r="D61" s="95"/>
    </row>
    <row r="62" spans="4:4">
      <c r="D62" s="95"/>
    </row>
    <row r="63" spans="4:4">
      <c r="D63" s="95"/>
    </row>
    <row r="64" spans="4:4">
      <c r="D64" s="95"/>
    </row>
    <row r="65" spans="4:4">
      <c r="D65" s="95"/>
    </row>
    <row r="66" spans="4:4">
      <c r="D66" s="95"/>
    </row>
    <row r="67" spans="4:4">
      <c r="D67" s="95"/>
    </row>
    <row r="68" spans="4:4">
      <c r="D68" s="95"/>
    </row>
    <row r="69" spans="4:4">
      <c r="D69" s="95"/>
    </row>
    <row r="70" spans="4:4">
      <c r="D70" s="95"/>
    </row>
    <row r="71" spans="4:4">
      <c r="D71" s="95"/>
    </row>
    <row r="72" spans="4:4">
      <c r="D72" s="95"/>
    </row>
    <row r="73" spans="4:4">
      <c r="D73" s="95"/>
    </row>
    <row r="74" spans="4:4">
      <c r="D74" s="95"/>
    </row>
    <row r="75" spans="4:4">
      <c r="D75" s="95"/>
    </row>
    <row r="76" spans="4:4">
      <c r="D76" s="95"/>
    </row>
    <row r="77" spans="4:4">
      <c r="D77" s="95"/>
    </row>
    <row r="78" spans="4:4">
      <c r="D78" s="95"/>
    </row>
    <row r="79" spans="4:4">
      <c r="D79" s="95"/>
    </row>
    <row r="80" spans="4:4">
      <c r="D80" s="95"/>
    </row>
    <row r="81" spans="4:4">
      <c r="D81" s="95"/>
    </row>
    <row r="82" spans="4:4">
      <c r="D82" s="95"/>
    </row>
    <row r="83" spans="4:4">
      <c r="D83" s="95"/>
    </row>
    <row r="84" spans="4:4">
      <c r="D84" s="95"/>
    </row>
    <row r="85" spans="4:4">
      <c r="D85" s="95"/>
    </row>
    <row r="86" spans="4:4">
      <c r="D86" s="95"/>
    </row>
    <row r="87" spans="4:4">
      <c r="D87" s="95"/>
    </row>
    <row r="88" spans="4:4">
      <c r="D88" s="95"/>
    </row>
    <row r="89" spans="4:4">
      <c r="D89" s="95"/>
    </row>
    <row r="90" spans="4:4">
      <c r="D90" s="95"/>
    </row>
    <row r="91" spans="4:4">
      <c r="D91" s="95"/>
    </row>
    <row r="92" spans="4:4">
      <c r="D92" s="95"/>
    </row>
    <row r="93" spans="4:4">
      <c r="D93" s="95"/>
    </row>
    <row r="94" spans="4:4">
      <c r="D94" s="95"/>
    </row>
    <row r="95" spans="4:4">
      <c r="D95" s="95"/>
    </row>
    <row r="96" spans="4:4">
      <c r="D96" s="95"/>
    </row>
    <row r="97" spans="4:4">
      <c r="D97" s="95"/>
    </row>
    <row r="98" spans="4:4">
      <c r="D98" s="95"/>
    </row>
    <row r="99" spans="4:4">
      <c r="D99" s="95"/>
    </row>
    <row r="100" spans="4:4">
      <c r="D100" s="95"/>
    </row>
    <row r="101" spans="4:4">
      <c r="D101" s="95"/>
    </row>
    <row r="102" spans="4:4">
      <c r="D102" s="95"/>
    </row>
    <row r="103" spans="4:4">
      <c r="D103" s="95"/>
    </row>
    <row r="104" spans="4:4">
      <c r="D104" s="95"/>
    </row>
    <row r="105" spans="4:4">
      <c r="D105" s="95"/>
    </row>
    <row r="106" spans="4:4">
      <c r="D106" s="95"/>
    </row>
    <row r="107" spans="4:4">
      <c r="D107" s="95"/>
    </row>
    <row r="108" spans="4:4">
      <c r="D108" s="95"/>
    </row>
    <row r="109" spans="4:4">
      <c r="D109" s="95"/>
    </row>
    <row r="110" spans="4:4">
      <c r="D110" s="95"/>
    </row>
    <row r="111" spans="4:4">
      <c r="D111" s="95"/>
    </row>
    <row r="112" spans="4:4">
      <c r="D112" s="95"/>
    </row>
    <row r="113" spans="4:4">
      <c r="D113" s="95"/>
    </row>
    <row r="114" spans="4:4">
      <c r="D114" s="95"/>
    </row>
    <row r="115" spans="4:4">
      <c r="D115" s="95"/>
    </row>
    <row r="116" spans="4:4">
      <c r="D116" s="95"/>
    </row>
    <row r="117" spans="4:4">
      <c r="D117" s="95"/>
    </row>
    <row r="118" spans="4:4">
      <c r="D118" s="95"/>
    </row>
    <row r="119" spans="4:4">
      <c r="D119" s="95"/>
    </row>
    <row r="120" spans="4:4">
      <c r="D120" s="95"/>
    </row>
    <row r="121" spans="4:4">
      <c r="D121" s="95"/>
    </row>
    <row r="122" spans="4:4">
      <c r="D122" s="95"/>
    </row>
    <row r="123" spans="4:4">
      <c r="D123" s="95"/>
    </row>
    <row r="124" spans="4:4">
      <c r="D124" s="95"/>
    </row>
    <row r="125" spans="4:4">
      <c r="D125" s="95"/>
    </row>
    <row r="126" spans="4:4">
      <c r="D126" s="95"/>
    </row>
    <row r="127" spans="4:4">
      <c r="D127" s="95"/>
    </row>
    <row r="128" spans="4:4">
      <c r="D128" s="95"/>
    </row>
    <row r="129" spans="4:4">
      <c r="D129" s="95"/>
    </row>
    <row r="130" spans="4:4">
      <c r="D130" s="95"/>
    </row>
    <row r="131" spans="4:4">
      <c r="D131" s="95"/>
    </row>
    <row r="132" spans="4:4">
      <c r="D132" s="95"/>
    </row>
    <row r="133" spans="4:4">
      <c r="D133" s="95"/>
    </row>
    <row r="134" spans="4:4">
      <c r="D134" s="95"/>
    </row>
    <row r="135" spans="4:4">
      <c r="D135" s="95"/>
    </row>
    <row r="136" spans="4:4">
      <c r="D136" s="95"/>
    </row>
    <row r="137" spans="4:4">
      <c r="D137" s="95"/>
    </row>
    <row r="138" spans="4:4">
      <c r="D138" s="95"/>
    </row>
    <row r="139" spans="4:4">
      <c r="D139" s="95"/>
    </row>
    <row r="140" spans="4:4">
      <c r="D140" s="95"/>
    </row>
    <row r="141" spans="4:4">
      <c r="D141" s="95"/>
    </row>
    <row r="142" spans="4:4">
      <c r="D142" s="95"/>
    </row>
    <row r="143" spans="4:4">
      <c r="D143" s="95"/>
    </row>
    <row r="144" spans="4:4">
      <c r="D144" s="95"/>
    </row>
    <row r="145" spans="4:4">
      <c r="D145" s="95"/>
    </row>
    <row r="146" spans="4:4">
      <c r="D146" s="95"/>
    </row>
    <row r="147" spans="4:4">
      <c r="D147" s="95"/>
    </row>
    <row r="148" spans="4:4">
      <c r="D148" s="95"/>
    </row>
    <row r="149" spans="4:4">
      <c r="D149" s="95"/>
    </row>
    <row r="150" spans="4:4">
      <c r="D150" s="95"/>
    </row>
    <row r="151" spans="4:4">
      <c r="D151" s="95"/>
    </row>
    <row r="152" spans="4:4">
      <c r="D152" s="95"/>
    </row>
    <row r="153" spans="4:4">
      <c r="D153" s="95"/>
    </row>
    <row r="154" spans="4:4">
      <c r="D154" s="95"/>
    </row>
    <row r="155" spans="4:4">
      <c r="D155" s="95"/>
    </row>
    <row r="156" spans="4:4">
      <c r="D156" s="95"/>
    </row>
    <row r="157" spans="4:4">
      <c r="D157" s="95"/>
    </row>
    <row r="158" spans="4:4">
      <c r="D158" s="95"/>
    </row>
    <row r="159" spans="4:4">
      <c r="D159" s="95"/>
    </row>
    <row r="160" spans="4:4">
      <c r="D160" s="95"/>
    </row>
    <row r="161" spans="4:4">
      <c r="D161" s="95"/>
    </row>
    <row r="162" spans="4:4">
      <c r="D162" s="95"/>
    </row>
    <row r="163" spans="4:4">
      <c r="D163" s="95"/>
    </row>
    <row r="164" spans="4:4">
      <c r="D164" s="95"/>
    </row>
    <row r="165" spans="4:4">
      <c r="D165" s="95"/>
    </row>
    <row r="166" spans="4:4">
      <c r="D166" s="95"/>
    </row>
    <row r="167" spans="4:4">
      <c r="D167" s="95"/>
    </row>
    <row r="168" spans="4:4">
      <c r="D168" s="95"/>
    </row>
    <row r="169" spans="4:4">
      <c r="D169" s="95"/>
    </row>
    <row r="170" spans="4:4">
      <c r="D170" s="95"/>
    </row>
    <row r="171" spans="4:4">
      <c r="D171" s="95"/>
    </row>
    <row r="172" spans="4:4">
      <c r="D172" s="95"/>
    </row>
    <row r="173" spans="4:4">
      <c r="D173" s="95"/>
    </row>
    <row r="174" spans="4:4">
      <c r="D174" s="95"/>
    </row>
    <row r="175" spans="4:4">
      <c r="D175" s="95"/>
    </row>
    <row r="176" spans="4:4">
      <c r="D176" s="95"/>
    </row>
    <row r="177" spans="4:4">
      <c r="D177" s="95"/>
    </row>
    <row r="178" spans="4:4">
      <c r="D178" s="95"/>
    </row>
    <row r="179" spans="4:4">
      <c r="D179" s="95"/>
    </row>
    <row r="180" spans="4:4">
      <c r="D180" s="95"/>
    </row>
    <row r="181" spans="4:4">
      <c r="D181" s="95"/>
    </row>
    <row r="182" spans="4:4">
      <c r="D182" s="95"/>
    </row>
    <row r="183" spans="4:4">
      <c r="D183" s="95"/>
    </row>
    <row r="184" spans="4:4">
      <c r="D184" s="95"/>
    </row>
    <row r="185" spans="4:4">
      <c r="D185" s="95"/>
    </row>
    <row r="186" spans="4:4">
      <c r="D186" s="95"/>
    </row>
    <row r="187" spans="4:4">
      <c r="D187" s="95"/>
    </row>
    <row r="188" spans="4:4">
      <c r="D188" s="95"/>
    </row>
    <row r="189" spans="4:4">
      <c r="D189" s="95"/>
    </row>
    <row r="190" spans="4:4">
      <c r="D190" s="95"/>
    </row>
    <row r="191" spans="4:4">
      <c r="D191" s="95"/>
    </row>
    <row r="192" spans="4:4">
      <c r="D192" s="95"/>
    </row>
    <row r="193" spans="4:4">
      <c r="D193" s="95"/>
    </row>
    <row r="194" spans="4:4">
      <c r="D194" s="95"/>
    </row>
    <row r="195" spans="4:4">
      <c r="D195" s="95"/>
    </row>
    <row r="196" spans="4:4">
      <c r="D196" s="95"/>
    </row>
    <row r="197" spans="4:4">
      <c r="D197" s="95"/>
    </row>
    <row r="198" spans="4:4">
      <c r="D198" s="95"/>
    </row>
    <row r="199" spans="4:4">
      <c r="D199" s="95"/>
    </row>
    <row r="200" spans="4:4">
      <c r="D200" s="95"/>
    </row>
    <row r="201" spans="4:4">
      <c r="D201" s="95"/>
    </row>
    <row r="202" spans="4:4">
      <c r="D202" s="95"/>
    </row>
    <row r="203" spans="4:4">
      <c r="D203" s="95"/>
    </row>
    <row r="204" spans="4:4">
      <c r="D204" s="95"/>
    </row>
    <row r="205" spans="4:4">
      <c r="D205" s="95"/>
    </row>
    <row r="206" spans="4:4">
      <c r="D206" s="95"/>
    </row>
    <row r="207" spans="4:4">
      <c r="D207" s="95"/>
    </row>
    <row r="208" spans="4:4">
      <c r="D208" s="95"/>
    </row>
    <row r="209" spans="4:4">
      <c r="D209" s="95"/>
    </row>
    <row r="210" spans="4:4">
      <c r="D210" s="95"/>
    </row>
    <row r="211" spans="4:4">
      <c r="D211" s="95"/>
    </row>
    <row r="212" spans="4:4">
      <c r="D212" s="95"/>
    </row>
    <row r="213" spans="4:4">
      <c r="D213" s="95"/>
    </row>
    <row r="214" spans="4:4">
      <c r="D214" s="95"/>
    </row>
    <row r="215" spans="4:4">
      <c r="D215" s="95"/>
    </row>
    <row r="216" spans="4:4">
      <c r="D216" s="95"/>
    </row>
    <row r="217" spans="4:4">
      <c r="D217" s="95"/>
    </row>
    <row r="218" spans="4:4">
      <c r="D218" s="95"/>
    </row>
    <row r="219" spans="4:4">
      <c r="D219" s="95"/>
    </row>
    <row r="220" spans="4:4">
      <c r="D220" s="95"/>
    </row>
    <row r="221" spans="4:4">
      <c r="D221" s="95"/>
    </row>
    <row r="222" spans="4:4">
      <c r="D222" s="95"/>
    </row>
    <row r="223" spans="4:4">
      <c r="D223" s="95"/>
    </row>
    <row r="224" spans="4:4">
      <c r="D224" s="95"/>
    </row>
    <row r="225" spans="4:4">
      <c r="D225" s="95"/>
    </row>
    <row r="226" spans="4:4">
      <c r="D226" s="95"/>
    </row>
    <row r="227" spans="4:4">
      <c r="D227" s="95"/>
    </row>
    <row r="228" spans="4:4">
      <c r="D228" s="95"/>
    </row>
    <row r="229" spans="4:4">
      <c r="D229" s="95"/>
    </row>
    <row r="230" spans="4:4">
      <c r="D230" s="95"/>
    </row>
    <row r="231" spans="4:4">
      <c r="D231" s="95"/>
    </row>
    <row r="232" spans="4:4">
      <c r="D232" s="95"/>
    </row>
    <row r="233" spans="4:4">
      <c r="D233" s="95"/>
    </row>
    <row r="234" spans="4:4">
      <c r="D234" s="95"/>
    </row>
    <row r="235" spans="4:4">
      <c r="D235" s="95"/>
    </row>
    <row r="236" spans="4:4">
      <c r="D236" s="95"/>
    </row>
    <row r="237" spans="4:4">
      <c r="D237" s="95"/>
    </row>
    <row r="238" spans="4:4">
      <c r="D238" s="95"/>
    </row>
    <row r="239" spans="4:4">
      <c r="D239" s="95"/>
    </row>
    <row r="240" spans="4:4">
      <c r="D240" s="95"/>
    </row>
    <row r="241" spans="4:4">
      <c r="D241" s="95"/>
    </row>
    <row r="242" spans="4:4">
      <c r="D242" s="95"/>
    </row>
    <row r="243" spans="4:4">
      <c r="D243" s="95"/>
    </row>
    <row r="244" spans="4:4">
      <c r="D244" s="95"/>
    </row>
    <row r="245" spans="4:4">
      <c r="D245" s="95"/>
    </row>
    <row r="246" spans="4:4">
      <c r="D246" s="95"/>
    </row>
    <row r="247" spans="4:4">
      <c r="D247" s="95"/>
    </row>
    <row r="248" spans="4:4">
      <c r="D248" s="95"/>
    </row>
    <row r="249" spans="4:4">
      <c r="D249" s="95"/>
    </row>
    <row r="250" spans="4:4">
      <c r="D250" s="95"/>
    </row>
    <row r="251" spans="4:4">
      <c r="D251" s="95"/>
    </row>
    <row r="252" spans="4:4">
      <c r="D252" s="95"/>
    </row>
    <row r="253" spans="4:4">
      <c r="D253" s="95"/>
    </row>
    <row r="254" spans="4:4">
      <c r="D254" s="95"/>
    </row>
    <row r="255" spans="4:4">
      <c r="D255" s="95"/>
    </row>
    <row r="256" spans="4:4">
      <c r="D256" s="95"/>
    </row>
    <row r="257" spans="4:4">
      <c r="D257" s="95"/>
    </row>
    <row r="258" spans="4:4">
      <c r="D258" s="95"/>
    </row>
    <row r="259" spans="4:4">
      <c r="D259" s="95"/>
    </row>
    <row r="260" spans="4:4">
      <c r="D260" s="95"/>
    </row>
    <row r="261" spans="4:4">
      <c r="D261" s="95"/>
    </row>
    <row r="262" spans="4:4">
      <c r="D262" s="95"/>
    </row>
    <row r="263" spans="4:4">
      <c r="D263" s="95"/>
    </row>
    <row r="264" spans="4:4">
      <c r="D264" s="95"/>
    </row>
    <row r="265" spans="4:4">
      <c r="D265" s="95"/>
    </row>
    <row r="266" spans="4:4">
      <c r="D266" s="95"/>
    </row>
    <row r="267" spans="4:4">
      <c r="D267" s="95"/>
    </row>
    <row r="268" spans="4:4">
      <c r="D268" s="95"/>
    </row>
    <row r="269" spans="4:4">
      <c r="D269" s="95"/>
    </row>
    <row r="270" spans="4:4">
      <c r="D270" s="95"/>
    </row>
    <row r="271" spans="4:4">
      <c r="D271" s="95"/>
    </row>
    <row r="272" spans="4:4">
      <c r="D272" s="95"/>
    </row>
    <row r="273" spans="4:4">
      <c r="D273" s="95"/>
    </row>
    <row r="274" spans="4:4">
      <c r="D274" s="95"/>
    </row>
    <row r="275" spans="4:4">
      <c r="D275" s="95"/>
    </row>
    <row r="276" spans="4:4">
      <c r="D276" s="95"/>
    </row>
    <row r="277" spans="4:4">
      <c r="D277" s="95"/>
    </row>
    <row r="278" spans="4:4">
      <c r="D278" s="95"/>
    </row>
    <row r="279" spans="4:4">
      <c r="D279" s="95"/>
    </row>
    <row r="280" spans="4:4">
      <c r="D280" s="95"/>
    </row>
    <row r="281" spans="4:4">
      <c r="D281" s="95"/>
    </row>
    <row r="282" spans="4:4">
      <c r="D282" s="95"/>
    </row>
    <row r="283" spans="4:4">
      <c r="D283" s="95"/>
    </row>
    <row r="284" spans="4:4">
      <c r="D284" s="95"/>
    </row>
    <row r="285" spans="4:4">
      <c r="D285" s="95"/>
    </row>
    <row r="286" spans="4:4">
      <c r="D286" s="95"/>
    </row>
    <row r="287" spans="4:4">
      <c r="D287" s="95"/>
    </row>
    <row r="288" spans="4:4">
      <c r="D288" s="95"/>
    </row>
    <row r="289" spans="4:4">
      <c r="D289" s="95"/>
    </row>
    <row r="290" spans="4:4">
      <c r="D290" s="95"/>
    </row>
    <row r="291" spans="4:4">
      <c r="D291" s="95"/>
    </row>
    <row r="292" spans="4:4">
      <c r="D292" s="95"/>
    </row>
    <row r="293" spans="4:4">
      <c r="D293" s="95"/>
    </row>
    <row r="294" spans="4:4">
      <c r="D294" s="95"/>
    </row>
    <row r="295" spans="4:4">
      <c r="D295" s="95"/>
    </row>
    <row r="296" spans="4:4">
      <c r="D296" s="95"/>
    </row>
    <row r="297" spans="4:4">
      <c r="D297" s="95"/>
    </row>
    <row r="298" spans="4:4">
      <c r="D298" s="95"/>
    </row>
    <row r="299" spans="4:4">
      <c r="D299" s="95"/>
    </row>
    <row r="300" spans="4:4">
      <c r="D300" s="95"/>
    </row>
    <row r="301" spans="4:4">
      <c r="D301" s="95"/>
    </row>
    <row r="302" spans="4:4">
      <c r="D302" s="95"/>
    </row>
    <row r="303" spans="4:4">
      <c r="D303" s="95"/>
    </row>
    <row r="304" spans="4:4">
      <c r="D304" s="95"/>
    </row>
    <row r="305" spans="4:4">
      <c r="D305" s="95"/>
    </row>
    <row r="306" spans="4:4">
      <c r="D306" s="95"/>
    </row>
    <row r="307" spans="4:4">
      <c r="D307" s="95"/>
    </row>
    <row r="308" spans="4:4">
      <c r="D308" s="95"/>
    </row>
    <row r="309" spans="4:4">
      <c r="D309" s="95"/>
    </row>
    <row r="310" spans="4:4">
      <c r="D310" s="95"/>
    </row>
    <row r="311" spans="4:4">
      <c r="D311" s="95"/>
    </row>
    <row r="312" spans="4:4">
      <c r="D312" s="95"/>
    </row>
    <row r="313" spans="4:4">
      <c r="D313" s="95"/>
    </row>
    <row r="314" spans="4:4">
      <c r="D314" s="95"/>
    </row>
    <row r="315" spans="4:4">
      <c r="D315" s="95"/>
    </row>
    <row r="316" spans="4:4">
      <c r="D316" s="95"/>
    </row>
    <row r="317" spans="4:4">
      <c r="D317" s="95"/>
    </row>
    <row r="318" spans="4:4">
      <c r="D318" s="95"/>
    </row>
    <row r="319" spans="4:4">
      <c r="D319" s="95"/>
    </row>
    <row r="320" spans="4:4">
      <c r="D320" s="95"/>
    </row>
    <row r="321" spans="4:4">
      <c r="D321" s="95"/>
    </row>
    <row r="322" spans="4:4">
      <c r="D322" s="95"/>
    </row>
    <row r="323" spans="4:4">
      <c r="D323" s="95"/>
    </row>
    <row r="324" spans="4:4">
      <c r="D324" s="95"/>
    </row>
    <row r="325" spans="4:4">
      <c r="D325" s="95"/>
    </row>
    <row r="326" spans="4:4">
      <c r="D326" s="95"/>
    </row>
    <row r="327" spans="4:4">
      <c r="D327" s="95"/>
    </row>
    <row r="328" spans="4:4">
      <c r="D328" s="95"/>
    </row>
    <row r="329" spans="4:4">
      <c r="D329" s="95"/>
    </row>
    <row r="330" spans="4:4">
      <c r="D330" s="95"/>
    </row>
    <row r="331" spans="4:4">
      <c r="D331" s="95"/>
    </row>
    <row r="332" spans="4:4">
      <c r="D332" s="95"/>
    </row>
    <row r="333" spans="4:4">
      <c r="D333" s="95"/>
    </row>
    <row r="334" spans="4:4">
      <c r="D334" s="95"/>
    </row>
    <row r="335" spans="4:4">
      <c r="D335" s="95"/>
    </row>
    <row r="336" spans="4:4">
      <c r="D336" s="95"/>
    </row>
    <row r="337" spans="4:4">
      <c r="D337" s="95"/>
    </row>
    <row r="338" spans="4:4">
      <c r="D338" s="95"/>
    </row>
    <row r="339" spans="4:4">
      <c r="D339" s="95"/>
    </row>
    <row r="340" spans="4:4">
      <c r="D340" s="95"/>
    </row>
    <row r="341" spans="4:4">
      <c r="D341" s="95"/>
    </row>
    <row r="342" spans="4:4">
      <c r="D342" s="95"/>
    </row>
    <row r="343" spans="4:4">
      <c r="D343" s="95"/>
    </row>
    <row r="344" spans="4:4">
      <c r="D344" s="95"/>
    </row>
    <row r="345" spans="4:4">
      <c r="D345" s="95"/>
    </row>
    <row r="346" spans="4:4">
      <c r="D346" s="95"/>
    </row>
    <row r="347" spans="4:4">
      <c r="D347" s="95"/>
    </row>
    <row r="348" spans="4:4">
      <c r="D348" s="95"/>
    </row>
    <row r="349" spans="4:4">
      <c r="D349" s="95"/>
    </row>
    <row r="350" spans="4:4">
      <c r="D350" s="95"/>
    </row>
    <row r="351" spans="4:4">
      <c r="D351" s="95"/>
    </row>
    <row r="352" spans="4:4">
      <c r="D352" s="95"/>
    </row>
    <row r="353" spans="4:4">
      <c r="D353" s="95"/>
    </row>
    <row r="354" spans="4:4">
      <c r="D354" s="95"/>
    </row>
    <row r="355" spans="4:4">
      <c r="D355" s="95"/>
    </row>
    <row r="356" spans="4:4">
      <c r="D356" s="95"/>
    </row>
    <row r="357" spans="4:4">
      <c r="D357" s="95"/>
    </row>
    <row r="358" spans="4:4">
      <c r="D358" s="95"/>
    </row>
    <row r="359" spans="4:4">
      <c r="D359" s="95"/>
    </row>
    <row r="360" spans="4:4">
      <c r="D360" s="95"/>
    </row>
    <row r="361" spans="4:4">
      <c r="D361" s="95"/>
    </row>
    <row r="362" spans="4:4">
      <c r="D362" s="95"/>
    </row>
    <row r="363" spans="4:4">
      <c r="D363" s="95"/>
    </row>
    <row r="364" spans="4:4">
      <c r="D364" s="95"/>
    </row>
    <row r="365" spans="4:4">
      <c r="D365" s="95"/>
    </row>
    <row r="366" spans="4:4">
      <c r="D366" s="95"/>
    </row>
    <row r="367" spans="4:4">
      <c r="D367" s="95"/>
    </row>
    <row r="368" spans="4:4">
      <c r="D368" s="95"/>
    </row>
    <row r="369" spans="4:4">
      <c r="D369" s="95"/>
    </row>
    <row r="370" spans="4:4">
      <c r="D370" s="95"/>
    </row>
    <row r="371" spans="4:4">
      <c r="D371" s="95"/>
    </row>
    <row r="372" spans="4:4">
      <c r="D372" s="95"/>
    </row>
    <row r="373" spans="4:4">
      <c r="D373" s="95"/>
    </row>
    <row r="374" spans="4:4">
      <c r="D374" s="95"/>
    </row>
    <row r="375" spans="4:4">
      <c r="D375" s="95"/>
    </row>
    <row r="376" spans="4:4">
      <c r="D376" s="95"/>
    </row>
    <row r="377" spans="4:4">
      <c r="D377" s="95"/>
    </row>
    <row r="378" spans="4:4">
      <c r="D378" s="95"/>
    </row>
    <row r="379" spans="4:4">
      <c r="D379" s="95"/>
    </row>
    <row r="380" spans="4:4">
      <c r="D380" s="95"/>
    </row>
    <row r="381" spans="4:4">
      <c r="D381" s="95"/>
    </row>
    <row r="382" spans="4:4">
      <c r="D382" s="95"/>
    </row>
    <row r="383" spans="4:4">
      <c r="D383" s="95"/>
    </row>
    <row r="384" spans="4:4">
      <c r="D384" s="95"/>
    </row>
    <row r="385" spans="4:4">
      <c r="D385" s="95"/>
    </row>
    <row r="386" spans="4:4">
      <c r="D386" s="95"/>
    </row>
    <row r="387" spans="4:4">
      <c r="D387" s="95"/>
    </row>
    <row r="388" spans="4:4">
      <c r="D388" s="95"/>
    </row>
    <row r="389" spans="4:4">
      <c r="D389" s="95"/>
    </row>
    <row r="390" spans="4:4">
      <c r="D390" s="95"/>
    </row>
    <row r="391" spans="4:4">
      <c r="D391" s="95"/>
    </row>
    <row r="392" spans="4:4">
      <c r="D392" s="95"/>
    </row>
    <row r="393" spans="4:4">
      <c r="D393" s="95"/>
    </row>
    <row r="394" spans="4:4">
      <c r="D394" s="95"/>
    </row>
    <row r="395" spans="4:4">
      <c r="D395" s="95"/>
    </row>
    <row r="396" spans="4:4">
      <c r="D396" s="95"/>
    </row>
    <row r="397" spans="4:4">
      <c r="D397" s="95"/>
    </row>
    <row r="398" spans="4:4">
      <c r="D398" s="95"/>
    </row>
    <row r="399" spans="4:4">
      <c r="D399" s="95"/>
    </row>
    <row r="400" spans="4:4">
      <c r="D400" s="95"/>
    </row>
    <row r="401" spans="4:4">
      <c r="D401" s="95"/>
    </row>
    <row r="402" spans="4:4">
      <c r="D402" s="95"/>
    </row>
    <row r="403" spans="4:4">
      <c r="D403" s="95"/>
    </row>
    <row r="404" spans="4:4">
      <c r="D404" s="95"/>
    </row>
    <row r="405" spans="4:4">
      <c r="D405" s="95"/>
    </row>
    <row r="406" spans="4:4">
      <c r="D406" s="95"/>
    </row>
    <row r="407" spans="4:4">
      <c r="D407" s="95"/>
    </row>
    <row r="408" spans="4:4">
      <c r="D408" s="95"/>
    </row>
    <row r="409" spans="4:4">
      <c r="D409" s="95"/>
    </row>
    <row r="410" spans="4:4">
      <c r="D410" s="95"/>
    </row>
    <row r="411" spans="4:4">
      <c r="D411" s="95"/>
    </row>
    <row r="412" spans="4:4">
      <c r="D412" s="95"/>
    </row>
    <row r="413" spans="4:4">
      <c r="D413" s="95"/>
    </row>
    <row r="414" spans="4:4">
      <c r="D414" s="95"/>
    </row>
    <row r="415" spans="4:4">
      <c r="D415" s="95"/>
    </row>
    <row r="416" spans="4:4">
      <c r="D416" s="95"/>
    </row>
    <row r="417" spans="4:4">
      <c r="D417" s="95"/>
    </row>
    <row r="418" spans="4:4">
      <c r="D418" s="95"/>
    </row>
    <row r="419" spans="4:4">
      <c r="D419" s="95"/>
    </row>
    <row r="420" spans="4:4">
      <c r="D420" s="95"/>
    </row>
    <row r="421" spans="4:4">
      <c r="D421" s="95"/>
    </row>
    <row r="422" spans="4:4">
      <c r="D422" s="95"/>
    </row>
    <row r="423" spans="4:4">
      <c r="D423" s="95"/>
    </row>
    <row r="424" spans="4:4">
      <c r="D424" s="95"/>
    </row>
    <row r="425" spans="4:4">
      <c r="D425" s="95"/>
    </row>
    <row r="426" spans="4:4">
      <c r="D426" s="95"/>
    </row>
    <row r="427" spans="4:4">
      <c r="D427" s="95"/>
    </row>
    <row r="428" spans="4:4">
      <c r="D428" s="95"/>
    </row>
    <row r="429" spans="4:4">
      <c r="D429" s="95"/>
    </row>
    <row r="430" spans="4:4">
      <c r="D430" s="95"/>
    </row>
    <row r="431" spans="4:4">
      <c r="D431" s="95"/>
    </row>
    <row r="432" spans="4:4">
      <c r="D432" s="95"/>
    </row>
    <row r="433" spans="4:4">
      <c r="D433" s="95"/>
    </row>
    <row r="434" spans="4:4">
      <c r="D434" s="95"/>
    </row>
    <row r="435" spans="4:4">
      <c r="D435" s="95"/>
    </row>
    <row r="436" spans="4:4">
      <c r="D436" s="95"/>
    </row>
    <row r="437" spans="4:4">
      <c r="D437" s="95"/>
    </row>
    <row r="438" spans="4:4">
      <c r="D438" s="95"/>
    </row>
    <row r="439" spans="4:4">
      <c r="D439" s="95"/>
    </row>
    <row r="440" spans="4:4">
      <c r="D440" s="95"/>
    </row>
    <row r="441" spans="4:4">
      <c r="D441" s="95"/>
    </row>
    <row r="442" spans="4:4">
      <c r="D442" s="95"/>
    </row>
    <row r="443" spans="4:4">
      <c r="D443" s="95"/>
    </row>
    <row r="444" spans="4:4">
      <c r="D444" s="95"/>
    </row>
    <row r="445" spans="4:4">
      <c r="D445" s="95"/>
    </row>
    <row r="446" spans="4:4">
      <c r="D446" s="95"/>
    </row>
    <row r="447" spans="4:4">
      <c r="D447" s="95"/>
    </row>
    <row r="448" spans="4:4">
      <c r="D448" s="95"/>
    </row>
    <row r="449" spans="4:4">
      <c r="D449" s="95"/>
    </row>
    <row r="450" spans="4:4">
      <c r="D450" s="95"/>
    </row>
    <row r="451" spans="4:4">
      <c r="D451" s="95"/>
    </row>
    <row r="452" spans="4:4">
      <c r="D452" s="95"/>
    </row>
    <row r="453" spans="4:4">
      <c r="D453" s="95"/>
    </row>
    <row r="454" spans="4:4">
      <c r="D454" s="95"/>
    </row>
    <row r="455" spans="4:4">
      <c r="D455" s="95"/>
    </row>
    <row r="456" spans="4:4">
      <c r="D456" s="95"/>
    </row>
    <row r="457" spans="4:4">
      <c r="D457" s="95"/>
    </row>
    <row r="458" spans="4:4">
      <c r="D458" s="95"/>
    </row>
    <row r="459" spans="4:4">
      <c r="D459" s="95"/>
    </row>
    <row r="460" spans="4:4">
      <c r="D460" s="95"/>
    </row>
    <row r="461" spans="4:4">
      <c r="D461" s="95"/>
    </row>
    <row r="462" spans="4:4">
      <c r="D462" s="95"/>
    </row>
    <row r="463" spans="4:4">
      <c r="D463" s="95"/>
    </row>
    <row r="464" spans="4:4">
      <c r="D464" s="95"/>
    </row>
    <row r="465" spans="4:4">
      <c r="D465" s="95"/>
    </row>
    <row r="466" spans="4:4">
      <c r="D466" s="95"/>
    </row>
    <row r="467" spans="4:4">
      <c r="D467" s="95"/>
    </row>
    <row r="468" spans="4:4">
      <c r="D468" s="95"/>
    </row>
    <row r="469" spans="4:4">
      <c r="D469" s="95"/>
    </row>
    <row r="470" spans="4:4">
      <c r="D470" s="95"/>
    </row>
    <row r="471" spans="4:4">
      <c r="D471" s="95"/>
    </row>
    <row r="472" spans="4:4">
      <c r="D472" s="95"/>
    </row>
    <row r="473" spans="4:4">
      <c r="D473" s="95"/>
    </row>
    <row r="474" spans="4:4">
      <c r="D474" s="95"/>
    </row>
    <row r="475" spans="4:4">
      <c r="D475" s="95"/>
    </row>
    <row r="476" spans="4:4">
      <c r="D476" s="95"/>
    </row>
    <row r="477" spans="4:4">
      <c r="D477" s="95"/>
    </row>
    <row r="478" spans="4:4">
      <c r="D478" s="95"/>
    </row>
    <row r="479" spans="4:4">
      <c r="D479" s="95"/>
    </row>
    <row r="480" spans="4:4">
      <c r="D480" s="95"/>
    </row>
    <row r="481" spans="4:4">
      <c r="D481" s="95"/>
    </row>
    <row r="482" spans="4:4">
      <c r="D482" s="95"/>
    </row>
    <row r="483" spans="4:4">
      <c r="D483" s="95"/>
    </row>
    <row r="484" spans="4:4">
      <c r="D484" s="95"/>
    </row>
    <row r="485" spans="4:4">
      <c r="D485" s="95"/>
    </row>
    <row r="486" spans="4:4">
      <c r="D486" s="95"/>
    </row>
    <row r="487" spans="4:4">
      <c r="D487" s="95"/>
    </row>
    <row r="488" spans="4:4">
      <c r="D488" s="95"/>
    </row>
    <row r="489" spans="4:4">
      <c r="D489" s="95"/>
    </row>
    <row r="490" spans="4:4">
      <c r="D490" s="95"/>
    </row>
    <row r="491" spans="4:4">
      <c r="D491" s="95"/>
    </row>
    <row r="492" spans="4:4">
      <c r="D492" s="95"/>
    </row>
    <row r="493" spans="4:4">
      <c r="D493" s="95"/>
    </row>
    <row r="494" spans="4:4">
      <c r="D494" s="95"/>
    </row>
    <row r="495" spans="4:4">
      <c r="D495" s="95"/>
    </row>
    <row r="496" spans="4:4">
      <c r="D496" s="95"/>
    </row>
    <row r="497" spans="4:4">
      <c r="D497" s="95"/>
    </row>
    <row r="498" spans="4:4">
      <c r="D498" s="95"/>
    </row>
    <row r="499" spans="4:4">
      <c r="D499" s="95"/>
    </row>
    <row r="500" spans="4:4">
      <c r="D500" s="95"/>
    </row>
    <row r="501" spans="4:4">
      <c r="D501" s="95"/>
    </row>
    <row r="502" spans="4:4">
      <c r="D502" s="95"/>
    </row>
    <row r="503" spans="4:4">
      <c r="D503" s="95"/>
    </row>
    <row r="504" spans="4:4">
      <c r="D504" s="95"/>
    </row>
    <row r="505" spans="4:4">
      <c r="D505" s="95"/>
    </row>
    <row r="506" spans="4:4">
      <c r="D506" s="95"/>
    </row>
    <row r="507" spans="4:4">
      <c r="D507" s="95"/>
    </row>
    <row r="508" spans="4:4">
      <c r="D508" s="95"/>
    </row>
    <row r="509" spans="4:4">
      <c r="D509" s="95"/>
    </row>
    <row r="510" spans="4:4">
      <c r="D510" s="95"/>
    </row>
    <row r="511" spans="4:4">
      <c r="D511" s="95"/>
    </row>
    <row r="512" spans="4:4">
      <c r="D512" s="95"/>
    </row>
    <row r="513" spans="4:4">
      <c r="D513" s="95"/>
    </row>
    <row r="514" spans="4:4">
      <c r="D514" s="95"/>
    </row>
    <row r="515" spans="4:4">
      <c r="D515" s="95"/>
    </row>
    <row r="516" spans="4:4">
      <c r="D516" s="95"/>
    </row>
    <row r="517" spans="4:4">
      <c r="D517" s="95"/>
    </row>
    <row r="518" spans="4:4">
      <c r="D518" s="95"/>
    </row>
    <row r="519" spans="4:4">
      <c r="D519" s="95"/>
    </row>
    <row r="520" spans="4:4">
      <c r="D520" s="95"/>
    </row>
    <row r="521" spans="4:4">
      <c r="D521" s="95"/>
    </row>
    <row r="522" spans="4:4">
      <c r="D522" s="95"/>
    </row>
    <row r="523" spans="4:4">
      <c r="D523" s="95"/>
    </row>
    <row r="524" spans="4:4">
      <c r="D524" s="95"/>
    </row>
    <row r="525" spans="4:4">
      <c r="D525" s="95"/>
    </row>
    <row r="526" spans="4:4">
      <c r="D526" s="95"/>
    </row>
    <row r="527" spans="4:4">
      <c r="D527" s="95"/>
    </row>
    <row r="528" spans="4:4">
      <c r="D528" s="95"/>
    </row>
    <row r="529" spans="4:4">
      <c r="D529" s="95"/>
    </row>
    <row r="530" spans="4:4">
      <c r="D530" s="95"/>
    </row>
    <row r="531" spans="4:4">
      <c r="D531" s="95"/>
    </row>
    <row r="532" spans="4:4">
      <c r="D532" s="95"/>
    </row>
    <row r="533" spans="4:4">
      <c r="D533" s="95"/>
    </row>
    <row r="534" spans="4:4">
      <c r="D534" s="95"/>
    </row>
    <row r="535" spans="4:4">
      <c r="D535" s="95"/>
    </row>
    <row r="536" spans="4:4">
      <c r="D536" s="95"/>
    </row>
    <row r="537" spans="4:4">
      <c r="D537" s="95"/>
    </row>
    <row r="538" spans="4:4">
      <c r="D538" s="95"/>
    </row>
    <row r="539" spans="4:4">
      <c r="D539" s="95"/>
    </row>
    <row r="540" spans="4:4">
      <c r="D540" s="95"/>
    </row>
    <row r="541" spans="4:4">
      <c r="D541" s="95"/>
    </row>
    <row r="542" spans="4:4">
      <c r="D542" s="95"/>
    </row>
    <row r="543" spans="4:4">
      <c r="D543" s="95"/>
    </row>
    <row r="544" spans="4:4">
      <c r="D544" s="95"/>
    </row>
    <row r="545" spans="4:4">
      <c r="D545" s="95"/>
    </row>
    <row r="546" spans="4:4">
      <c r="D546" s="95"/>
    </row>
    <row r="547" spans="4:4">
      <c r="D547" s="95"/>
    </row>
    <row r="548" spans="4:4">
      <c r="D548" s="95"/>
    </row>
    <row r="549" spans="4:4">
      <c r="D549" s="95"/>
    </row>
    <row r="550" spans="4:4">
      <c r="D550" s="95"/>
    </row>
    <row r="551" spans="4:4">
      <c r="D551" s="95"/>
    </row>
    <row r="552" spans="4:4">
      <c r="D552" s="95"/>
    </row>
    <row r="553" spans="4:4">
      <c r="D553" s="95"/>
    </row>
    <row r="554" spans="4:4">
      <c r="D554" s="95"/>
    </row>
    <row r="555" spans="4:4">
      <c r="D555" s="95"/>
    </row>
    <row r="556" spans="4:4">
      <c r="D556" s="95"/>
    </row>
    <row r="557" spans="4:4">
      <c r="D557" s="95"/>
    </row>
    <row r="558" spans="4:4">
      <c r="D558" s="95"/>
    </row>
    <row r="559" spans="4:4">
      <c r="D559" s="95"/>
    </row>
    <row r="560" spans="4:4">
      <c r="D560" s="95"/>
    </row>
    <row r="561" spans="4:4">
      <c r="D561" s="95"/>
    </row>
    <row r="562" spans="4:4">
      <c r="D562" s="95"/>
    </row>
    <row r="563" spans="4:4">
      <c r="D563" s="95"/>
    </row>
    <row r="564" spans="4:4">
      <c r="D564" s="95"/>
    </row>
    <row r="565" spans="4:4">
      <c r="D565" s="95"/>
    </row>
    <row r="566" spans="4:4">
      <c r="D566" s="95"/>
    </row>
    <row r="567" spans="4:4">
      <c r="D567" s="95"/>
    </row>
    <row r="568" spans="4:4">
      <c r="D568" s="95"/>
    </row>
    <row r="569" spans="4:4">
      <c r="D569" s="95"/>
    </row>
    <row r="570" spans="4:4">
      <c r="D570" s="95"/>
    </row>
    <row r="571" spans="4:4">
      <c r="D571" s="95"/>
    </row>
    <row r="572" spans="4:4">
      <c r="D572" s="95"/>
    </row>
    <row r="573" spans="4:4">
      <c r="D573" s="95"/>
    </row>
    <row r="574" spans="4:4">
      <c r="D574" s="95"/>
    </row>
    <row r="575" spans="4:4">
      <c r="D575" s="95"/>
    </row>
    <row r="576" spans="4:4">
      <c r="D576" s="95"/>
    </row>
    <row r="577" spans="4:4">
      <c r="D577" s="95"/>
    </row>
    <row r="578" spans="4:4">
      <c r="D578" s="95"/>
    </row>
    <row r="579" spans="4:4">
      <c r="D579" s="95"/>
    </row>
    <row r="580" spans="4:4">
      <c r="D580" s="95"/>
    </row>
    <row r="581" spans="4:4">
      <c r="D581" s="95"/>
    </row>
    <row r="582" spans="4:4">
      <c r="D582" s="95"/>
    </row>
    <row r="583" spans="4:4">
      <c r="D583" s="95"/>
    </row>
    <row r="584" spans="4:4">
      <c r="D584" s="95"/>
    </row>
    <row r="585" spans="4:4">
      <c r="D585" s="95"/>
    </row>
    <row r="586" spans="4:4">
      <c r="D586" s="95"/>
    </row>
    <row r="587" spans="4:4">
      <c r="D587" s="95"/>
    </row>
    <row r="588" spans="4:4">
      <c r="D588" s="95"/>
    </row>
    <row r="589" spans="4:4">
      <c r="D589" s="95"/>
    </row>
    <row r="590" spans="4:4">
      <c r="D590" s="95"/>
    </row>
    <row r="591" spans="4:4">
      <c r="D591" s="95"/>
    </row>
    <row r="592" spans="4:4">
      <c r="D592" s="95"/>
    </row>
    <row r="593" spans="4:4">
      <c r="D593" s="95"/>
    </row>
    <row r="594" spans="4:4">
      <c r="D594" s="95"/>
    </row>
    <row r="595" spans="4:4">
      <c r="D595" s="95"/>
    </row>
    <row r="596" spans="4:4">
      <c r="D596" s="95"/>
    </row>
    <row r="597" spans="4:4">
      <c r="D597" s="95"/>
    </row>
    <row r="598" spans="4:4">
      <c r="D598" s="95"/>
    </row>
    <row r="599" spans="4:4">
      <c r="D599" s="95"/>
    </row>
    <row r="600" spans="4:4">
      <c r="D600" s="95"/>
    </row>
    <row r="601" spans="4:4">
      <c r="D601" s="95"/>
    </row>
    <row r="602" spans="4:4">
      <c r="D602" s="95"/>
    </row>
    <row r="603" spans="4:4">
      <c r="D603" s="95"/>
    </row>
    <row r="604" spans="4:4">
      <c r="D604" s="95"/>
    </row>
    <row r="605" spans="4:4">
      <c r="D605" s="95"/>
    </row>
    <row r="606" spans="4:4">
      <c r="D606" s="95"/>
    </row>
    <row r="607" spans="4:4">
      <c r="D607" s="95"/>
    </row>
    <row r="608" spans="4:4">
      <c r="D608" s="95"/>
    </row>
    <row r="609" spans="4:4">
      <c r="D609" s="95"/>
    </row>
    <row r="610" spans="4:4">
      <c r="D610" s="95"/>
    </row>
    <row r="611" spans="4:4">
      <c r="D611" s="95"/>
    </row>
    <row r="612" spans="4:4">
      <c r="D612" s="95"/>
    </row>
    <row r="613" spans="4:4">
      <c r="D613" s="95"/>
    </row>
    <row r="614" spans="4:4">
      <c r="D614" s="95"/>
    </row>
    <row r="615" spans="4:4">
      <c r="D615" s="95"/>
    </row>
    <row r="616" spans="4:4">
      <c r="D616" s="95"/>
    </row>
    <row r="617" spans="4:4">
      <c r="D617" s="95"/>
    </row>
    <row r="618" spans="4:4">
      <c r="D618" s="95"/>
    </row>
    <row r="619" spans="4:4">
      <c r="D619" s="95"/>
    </row>
    <row r="620" spans="4:4">
      <c r="D620" s="95"/>
    </row>
    <row r="621" spans="4:4">
      <c r="D621" s="95"/>
    </row>
    <row r="622" spans="4:4">
      <c r="D622" s="95"/>
    </row>
    <row r="623" spans="4:4">
      <c r="D623" s="95"/>
    </row>
    <row r="624" spans="4:4">
      <c r="D624" s="95"/>
    </row>
    <row r="625" spans="4:4">
      <c r="D625" s="95"/>
    </row>
    <row r="626" spans="4:4">
      <c r="D626" s="95"/>
    </row>
    <row r="627" spans="4:4">
      <c r="D627" s="95"/>
    </row>
    <row r="628" spans="4:4">
      <c r="D628" s="95"/>
    </row>
    <row r="629" spans="4:4">
      <c r="D629" s="95"/>
    </row>
    <row r="630" spans="4:4">
      <c r="D630" s="95"/>
    </row>
    <row r="631" spans="4:4">
      <c r="D631" s="95"/>
    </row>
    <row r="632" spans="4:4">
      <c r="D632" s="95"/>
    </row>
    <row r="633" spans="4:4">
      <c r="D633" s="95"/>
    </row>
    <row r="634" spans="4:4">
      <c r="D634" s="95"/>
    </row>
    <row r="635" spans="4:4">
      <c r="D635" s="95"/>
    </row>
    <row r="636" spans="4:4">
      <c r="D636" s="95"/>
    </row>
    <row r="637" spans="4:4">
      <c r="D637" s="95"/>
    </row>
    <row r="638" spans="4:4">
      <c r="D638" s="95"/>
    </row>
    <row r="639" spans="4:4">
      <c r="D639" s="95"/>
    </row>
    <row r="640" spans="4:4">
      <c r="D640" s="95"/>
    </row>
    <row r="641" spans="4:4">
      <c r="D641" s="95"/>
    </row>
    <row r="642" spans="4:4">
      <c r="D642" s="95"/>
    </row>
    <row r="643" spans="4:4">
      <c r="D643" s="95"/>
    </row>
    <row r="644" spans="4:4">
      <c r="D644" s="95"/>
    </row>
    <row r="645" spans="4:4">
      <c r="D645" s="95"/>
    </row>
    <row r="646" spans="4:4">
      <c r="D646" s="95"/>
    </row>
    <row r="647" spans="4:4">
      <c r="D647" s="95"/>
    </row>
    <row r="648" spans="4:4">
      <c r="D648" s="95"/>
    </row>
    <row r="649" spans="4:4">
      <c r="D649" s="95"/>
    </row>
    <row r="650" spans="4:4">
      <c r="D650" s="95"/>
    </row>
    <row r="651" spans="4:4">
      <c r="D651" s="95"/>
    </row>
    <row r="652" spans="4:4">
      <c r="D652" s="95"/>
    </row>
    <row r="653" spans="4:4">
      <c r="D653" s="95"/>
    </row>
    <row r="654" spans="4:4">
      <c r="D654" s="95"/>
    </row>
    <row r="655" spans="4:4">
      <c r="D655" s="95"/>
    </row>
    <row r="656" spans="4:4">
      <c r="D656" s="95"/>
    </row>
    <row r="657" spans="4:4">
      <c r="D657" s="95"/>
    </row>
    <row r="658" spans="4:4">
      <c r="D658" s="95"/>
    </row>
    <row r="659" spans="4:4">
      <c r="D659" s="95"/>
    </row>
    <row r="660" spans="4:4">
      <c r="D660" s="95"/>
    </row>
    <row r="661" spans="4:4">
      <c r="D661" s="95"/>
    </row>
    <row r="662" spans="4:4">
      <c r="D662" s="95"/>
    </row>
    <row r="663" spans="4:4">
      <c r="D663" s="95"/>
    </row>
    <row r="664" spans="4:4">
      <c r="D664" s="95"/>
    </row>
    <row r="665" spans="4:4">
      <c r="D665" s="95"/>
    </row>
    <row r="666" spans="4:4">
      <c r="D666" s="95"/>
    </row>
    <row r="667" spans="4:4">
      <c r="D667" s="95"/>
    </row>
    <row r="668" spans="4:4">
      <c r="D668" s="95"/>
    </row>
    <row r="669" spans="4:4">
      <c r="D669" s="95"/>
    </row>
    <row r="670" spans="4:4">
      <c r="D670" s="95"/>
    </row>
    <row r="671" spans="4:4">
      <c r="D671" s="95"/>
    </row>
    <row r="672" spans="4:4">
      <c r="D672" s="95"/>
    </row>
    <row r="673" spans="4:4">
      <c r="D673" s="95"/>
    </row>
    <row r="674" spans="4:4">
      <c r="D674" s="95"/>
    </row>
    <row r="675" spans="4:4">
      <c r="D675" s="95"/>
    </row>
    <row r="676" spans="4:4">
      <c r="D676" s="95"/>
    </row>
    <row r="677" spans="4:4">
      <c r="D677" s="95"/>
    </row>
    <row r="678" spans="4:4">
      <c r="D678" s="95"/>
    </row>
    <row r="679" spans="4:4">
      <c r="D679" s="95"/>
    </row>
    <row r="680" spans="4:4">
      <c r="D680" s="95"/>
    </row>
    <row r="681" spans="4:4">
      <c r="D681" s="95"/>
    </row>
    <row r="682" spans="4:4">
      <c r="D682" s="95"/>
    </row>
    <row r="683" spans="4:4">
      <c r="D683" s="95"/>
    </row>
    <row r="684" spans="4:4">
      <c r="D684" s="95"/>
    </row>
    <row r="685" spans="4:4">
      <c r="D685" s="95"/>
    </row>
    <row r="686" spans="4:4">
      <c r="D686" s="95"/>
    </row>
    <row r="687" spans="4:4">
      <c r="D687" s="95"/>
    </row>
    <row r="688" spans="4:4">
      <c r="D688" s="95"/>
    </row>
    <row r="689" spans="4:4">
      <c r="D689" s="95"/>
    </row>
    <row r="690" spans="4:4">
      <c r="D690" s="95"/>
    </row>
    <row r="691" spans="4:4">
      <c r="D691" s="95"/>
    </row>
    <row r="692" spans="4:4">
      <c r="D692" s="95"/>
    </row>
    <row r="693" spans="4:4">
      <c r="D693" s="95"/>
    </row>
    <row r="694" spans="4:4">
      <c r="D694" s="95"/>
    </row>
    <row r="695" spans="4:4">
      <c r="D695" s="95"/>
    </row>
    <row r="696" spans="4:4">
      <c r="D696" s="95"/>
    </row>
    <row r="697" spans="4:4">
      <c r="D697" s="95"/>
    </row>
    <row r="698" spans="4:4">
      <c r="D698" s="95"/>
    </row>
    <row r="699" spans="4:4">
      <c r="D699" s="95"/>
    </row>
    <row r="700" spans="4:4">
      <c r="D700" s="95"/>
    </row>
    <row r="701" spans="4:4">
      <c r="D701" s="95"/>
    </row>
    <row r="702" spans="4:4">
      <c r="D702" s="95"/>
    </row>
    <row r="703" spans="4:4">
      <c r="D703" s="95"/>
    </row>
    <row r="704" spans="4:4">
      <c r="D704" s="95"/>
    </row>
    <row r="705" spans="4:4">
      <c r="D705" s="95"/>
    </row>
    <row r="706" spans="4:4">
      <c r="D706" s="95"/>
    </row>
    <row r="707" spans="4:4">
      <c r="D707" s="95"/>
    </row>
    <row r="708" spans="4:4">
      <c r="D708" s="95"/>
    </row>
    <row r="709" spans="4:4">
      <c r="D709" s="95"/>
    </row>
    <row r="710" spans="4:4">
      <c r="D710" s="95"/>
    </row>
    <row r="711" spans="4:4">
      <c r="D711" s="95"/>
    </row>
    <row r="712" spans="4:4">
      <c r="D712" s="95"/>
    </row>
    <row r="713" spans="4:4">
      <c r="D713" s="95"/>
    </row>
    <row r="714" spans="4:4">
      <c r="D714" s="95"/>
    </row>
    <row r="715" spans="4:4">
      <c r="D715" s="95"/>
    </row>
    <row r="716" spans="4:4">
      <c r="D716" s="95"/>
    </row>
    <row r="717" spans="4:4">
      <c r="D717" s="95"/>
    </row>
    <row r="718" spans="4:4">
      <c r="D718" s="95"/>
    </row>
    <row r="719" spans="4:4">
      <c r="D719" s="95"/>
    </row>
    <row r="720" spans="4:4">
      <c r="D720" s="95"/>
    </row>
    <row r="721" spans="4:4">
      <c r="D721" s="95"/>
    </row>
    <row r="722" spans="4:4">
      <c r="D722" s="95"/>
    </row>
    <row r="723" spans="4:4">
      <c r="D723" s="95"/>
    </row>
    <row r="724" spans="4:4">
      <c r="D724" s="95"/>
    </row>
    <row r="725" spans="4:4">
      <c r="D725" s="95"/>
    </row>
    <row r="726" spans="4:4">
      <c r="D726" s="95"/>
    </row>
    <row r="727" spans="4:4">
      <c r="D727" s="95"/>
    </row>
    <row r="728" spans="4:4">
      <c r="D728" s="95"/>
    </row>
    <row r="729" spans="4:4">
      <c r="D729" s="95"/>
    </row>
    <row r="730" spans="4:4">
      <c r="D730" s="95"/>
    </row>
    <row r="731" spans="4:4">
      <c r="D731" s="95"/>
    </row>
    <row r="732" spans="4:4">
      <c r="D732" s="95"/>
    </row>
    <row r="733" spans="4:4">
      <c r="D733" s="95"/>
    </row>
    <row r="734" spans="4:4">
      <c r="D734" s="95"/>
    </row>
    <row r="735" spans="4:4">
      <c r="D735" s="95"/>
    </row>
    <row r="736" spans="4:4">
      <c r="D736" s="95"/>
    </row>
    <row r="737" spans="4:4">
      <c r="D737" s="95"/>
    </row>
    <row r="738" spans="4:4">
      <c r="D738" s="95"/>
    </row>
    <row r="739" spans="4:4">
      <c r="D739" s="95"/>
    </row>
    <row r="740" spans="4:4">
      <c r="D740" s="95"/>
    </row>
    <row r="741" spans="4:4">
      <c r="D741" s="95"/>
    </row>
    <row r="742" spans="4:4">
      <c r="D742" s="95"/>
    </row>
    <row r="743" spans="4:4">
      <c r="D743" s="95"/>
    </row>
    <row r="744" spans="4:4">
      <c r="D744" s="95"/>
    </row>
    <row r="745" spans="4:4">
      <c r="D745" s="95"/>
    </row>
    <row r="746" spans="4:4">
      <c r="D746" s="95"/>
    </row>
    <row r="747" spans="4:4">
      <c r="D747" s="95"/>
    </row>
    <row r="748" spans="4:4">
      <c r="D748" s="95"/>
    </row>
    <row r="749" spans="4:4">
      <c r="D749" s="95"/>
    </row>
    <row r="750" spans="4:4">
      <c r="D750" s="95"/>
    </row>
    <row r="751" spans="4:4">
      <c r="D751" s="95"/>
    </row>
    <row r="752" spans="4:4">
      <c r="D752" s="95"/>
    </row>
    <row r="753" spans="4:4">
      <c r="D753" s="95"/>
    </row>
    <row r="754" spans="4:4">
      <c r="D754" s="95"/>
    </row>
    <row r="755" spans="4:4">
      <c r="D755" s="95"/>
    </row>
    <row r="756" spans="4:4">
      <c r="D756" s="95"/>
    </row>
    <row r="757" spans="4:4">
      <c r="D757" s="95"/>
    </row>
    <row r="758" spans="4:4">
      <c r="D758" s="95"/>
    </row>
    <row r="759" spans="4:4">
      <c r="D759" s="95"/>
    </row>
    <row r="760" spans="4:4">
      <c r="D760" s="95"/>
    </row>
    <row r="761" spans="4:4">
      <c r="D761" s="95"/>
    </row>
    <row r="762" spans="4:4">
      <c r="D762" s="95"/>
    </row>
    <row r="763" spans="4:4">
      <c r="D763" s="95"/>
    </row>
    <row r="764" spans="4:4">
      <c r="D764" s="95"/>
    </row>
    <row r="765" spans="4:4">
      <c r="D765" s="95"/>
    </row>
    <row r="766" spans="4:4">
      <c r="D766" s="95"/>
    </row>
    <row r="767" spans="4:4">
      <c r="D767" s="95"/>
    </row>
    <row r="768" spans="4:4">
      <c r="D768" s="95"/>
    </row>
    <row r="769" spans="4:4">
      <c r="D769" s="95"/>
    </row>
    <row r="770" spans="4:4">
      <c r="D770" s="95"/>
    </row>
    <row r="771" spans="4:4">
      <c r="D771" s="95"/>
    </row>
    <row r="772" spans="4:4">
      <c r="D772" s="95"/>
    </row>
    <row r="773" spans="4:4">
      <c r="D773" s="95"/>
    </row>
    <row r="774" spans="4:4">
      <c r="D774" s="95"/>
    </row>
    <row r="775" spans="4:4">
      <c r="D775" s="95"/>
    </row>
    <row r="776" spans="4:4">
      <c r="D776" s="95"/>
    </row>
    <row r="777" spans="4:4">
      <c r="D777" s="95"/>
    </row>
    <row r="778" spans="4:4">
      <c r="D778" s="95"/>
    </row>
    <row r="779" spans="4:4">
      <c r="D779" s="95"/>
    </row>
    <row r="780" spans="4:4">
      <c r="D780" s="95"/>
    </row>
    <row r="781" spans="4:4">
      <c r="D781" s="95"/>
    </row>
    <row r="782" spans="4:4">
      <c r="D782" s="95"/>
    </row>
    <row r="783" spans="4:4">
      <c r="D783" s="95"/>
    </row>
    <row r="784" spans="4:4">
      <c r="D784" s="95"/>
    </row>
    <row r="785" spans="4:4">
      <c r="D785" s="95"/>
    </row>
    <row r="786" spans="4:4">
      <c r="D786" s="95"/>
    </row>
    <row r="787" spans="4:4">
      <c r="D787" s="95"/>
    </row>
    <row r="788" spans="4:4">
      <c r="D788" s="95"/>
    </row>
    <row r="789" spans="4:4">
      <c r="D789" s="95"/>
    </row>
    <row r="790" spans="4:4">
      <c r="D790" s="95"/>
    </row>
    <row r="791" spans="4:4">
      <c r="D791" s="95"/>
    </row>
    <row r="792" spans="4:4">
      <c r="D792" s="95"/>
    </row>
    <row r="793" spans="4:4">
      <c r="D793" s="95"/>
    </row>
    <row r="794" spans="4:4">
      <c r="D794" s="95"/>
    </row>
    <row r="795" spans="4:4">
      <c r="D795" s="95"/>
    </row>
    <row r="796" spans="4:4">
      <c r="D796" s="95"/>
    </row>
    <row r="797" spans="4:4">
      <c r="D797" s="95"/>
    </row>
    <row r="798" spans="4:4">
      <c r="D798" s="95"/>
    </row>
    <row r="799" spans="4:4">
      <c r="D799" s="95"/>
    </row>
    <row r="800" spans="4:4">
      <c r="D800" s="95"/>
    </row>
    <row r="801" spans="4:4">
      <c r="D801" s="95"/>
    </row>
    <row r="802" spans="4:4">
      <c r="D802" s="95"/>
    </row>
    <row r="803" spans="4:4">
      <c r="D803" s="95"/>
    </row>
    <row r="804" spans="4:4">
      <c r="D804" s="95"/>
    </row>
    <row r="805" spans="4:4">
      <c r="D805" s="95"/>
    </row>
    <row r="806" spans="4:4">
      <c r="D806" s="95"/>
    </row>
    <row r="807" spans="4:4">
      <c r="D807" s="95"/>
    </row>
    <row r="808" spans="4:4">
      <c r="D808" s="95"/>
    </row>
    <row r="809" spans="4:4">
      <c r="D809" s="95"/>
    </row>
    <row r="810" spans="4:4">
      <c r="D810" s="95"/>
    </row>
    <row r="811" spans="4:4">
      <c r="D811" s="95"/>
    </row>
    <row r="812" spans="4:4">
      <c r="D812" s="95"/>
    </row>
    <row r="813" spans="4:4">
      <c r="D813" s="95"/>
    </row>
    <row r="814" spans="4:4">
      <c r="D814" s="95"/>
    </row>
    <row r="815" spans="4:4">
      <c r="D815" s="95"/>
    </row>
    <row r="816" spans="4:4">
      <c r="D816" s="95"/>
    </row>
    <row r="817" spans="4:4">
      <c r="D817" s="95"/>
    </row>
    <row r="818" spans="4:4">
      <c r="D818" s="95"/>
    </row>
    <row r="819" spans="4:4">
      <c r="D819" s="95"/>
    </row>
    <row r="820" spans="4:4">
      <c r="D820" s="95"/>
    </row>
    <row r="821" spans="4:4">
      <c r="D821" s="95"/>
    </row>
    <row r="822" spans="4:4">
      <c r="D822" s="95"/>
    </row>
    <row r="823" spans="4:4">
      <c r="D823" s="95"/>
    </row>
    <row r="824" spans="4:4">
      <c r="D824" s="95"/>
    </row>
    <row r="825" spans="4:4">
      <c r="D825" s="95"/>
    </row>
    <row r="826" spans="4:4">
      <c r="D826" s="95"/>
    </row>
    <row r="827" spans="4:4">
      <c r="D827" s="95"/>
    </row>
    <row r="828" spans="4:4">
      <c r="D828" s="95"/>
    </row>
    <row r="829" spans="4:4">
      <c r="D829" s="95"/>
    </row>
    <row r="830" spans="4:4">
      <c r="D830" s="95"/>
    </row>
    <row r="831" spans="4:4">
      <c r="D831" s="95"/>
    </row>
    <row r="832" spans="4:4">
      <c r="D832" s="95"/>
    </row>
    <row r="833" spans="4:4">
      <c r="D833" s="95"/>
    </row>
    <row r="834" spans="4:4">
      <c r="D834" s="95"/>
    </row>
    <row r="835" spans="4:4">
      <c r="D835" s="95"/>
    </row>
    <row r="836" spans="4:4">
      <c r="D836" s="95"/>
    </row>
    <row r="837" spans="4:4">
      <c r="D837" s="95"/>
    </row>
    <row r="838" spans="4:4">
      <c r="D838" s="95"/>
    </row>
    <row r="839" spans="4:4">
      <c r="D839" s="95"/>
    </row>
    <row r="840" spans="4:4">
      <c r="D840" s="95"/>
    </row>
    <row r="841" spans="4:4">
      <c r="D841" s="95"/>
    </row>
    <row r="842" spans="4:4">
      <c r="D842" s="95"/>
    </row>
    <row r="843" spans="4:4">
      <c r="D843" s="95"/>
    </row>
    <row r="844" spans="4:4">
      <c r="D844" s="95"/>
    </row>
    <row r="845" spans="4:4">
      <c r="D845" s="95"/>
    </row>
    <row r="846" spans="4:4">
      <c r="D846" s="95"/>
    </row>
    <row r="847" spans="4:4">
      <c r="D847" s="95"/>
    </row>
    <row r="848" spans="4:4">
      <c r="D848" s="95"/>
    </row>
    <row r="849" spans="4:4">
      <c r="D849" s="95"/>
    </row>
    <row r="850" spans="4:4">
      <c r="D850" s="95"/>
    </row>
    <row r="851" spans="4:4">
      <c r="D851" s="95"/>
    </row>
    <row r="852" spans="4:4">
      <c r="D852" s="95"/>
    </row>
    <row r="853" spans="4:4">
      <c r="D853" s="95"/>
    </row>
    <row r="854" spans="4:4">
      <c r="D854" s="95"/>
    </row>
    <row r="855" spans="4:4">
      <c r="D855" s="95"/>
    </row>
    <row r="856" spans="4:4">
      <c r="D856" s="95"/>
    </row>
    <row r="857" spans="4:4">
      <c r="D857" s="95"/>
    </row>
    <row r="858" spans="4:4">
      <c r="D858" s="95"/>
    </row>
    <row r="859" spans="4:4">
      <c r="D859" s="95"/>
    </row>
    <row r="860" spans="4:4">
      <c r="D860" s="95"/>
    </row>
    <row r="861" spans="4:4">
      <c r="D861" s="95"/>
    </row>
    <row r="862" spans="4:4">
      <c r="D862" s="95"/>
    </row>
    <row r="863" spans="4:4">
      <c r="D863" s="95"/>
    </row>
    <row r="864" spans="4:4">
      <c r="D864" s="95"/>
    </row>
    <row r="865" spans="4:4">
      <c r="D865" s="95"/>
    </row>
    <row r="866" spans="4:4">
      <c r="D866" s="95"/>
    </row>
    <row r="867" spans="4:4">
      <c r="D867" s="95"/>
    </row>
    <row r="868" spans="4:4">
      <c r="D868" s="95"/>
    </row>
    <row r="869" spans="4:4">
      <c r="D869" s="95"/>
    </row>
    <row r="870" spans="4:4">
      <c r="D870" s="95"/>
    </row>
    <row r="871" spans="4:4">
      <c r="D871" s="95"/>
    </row>
    <row r="872" spans="4:4">
      <c r="D872" s="95"/>
    </row>
    <row r="873" spans="4:4">
      <c r="D873" s="95"/>
    </row>
    <row r="874" spans="4:4">
      <c r="D874" s="95"/>
    </row>
    <row r="875" spans="4:4">
      <c r="D875" s="95"/>
    </row>
    <row r="876" spans="4:4">
      <c r="D876" s="95"/>
    </row>
    <row r="877" spans="4:4">
      <c r="D877" s="95"/>
    </row>
    <row r="878" spans="4:4">
      <c r="D878" s="95"/>
    </row>
    <row r="879" spans="4:4">
      <c r="D879" s="95"/>
    </row>
    <row r="880" spans="4:4">
      <c r="D880" s="95"/>
    </row>
    <row r="881" spans="4:4">
      <c r="D881" s="95"/>
    </row>
    <row r="882" spans="4:4">
      <c r="D882" s="95"/>
    </row>
    <row r="883" spans="4:4">
      <c r="D883" s="95"/>
    </row>
    <row r="884" spans="4:4">
      <c r="D884" s="95"/>
    </row>
    <row r="885" spans="4:4">
      <c r="D885" s="95"/>
    </row>
    <row r="886" spans="4:4">
      <c r="D886" s="95"/>
    </row>
    <row r="887" spans="4:4">
      <c r="D887" s="95"/>
    </row>
    <row r="888" spans="4:4">
      <c r="D888" s="95"/>
    </row>
    <row r="889" spans="4:4">
      <c r="D889" s="95"/>
    </row>
    <row r="890" spans="4:4">
      <c r="D890" s="95"/>
    </row>
    <row r="891" spans="4:4">
      <c r="D891" s="95"/>
    </row>
    <row r="892" spans="4:4">
      <c r="D892" s="95"/>
    </row>
    <row r="893" spans="4:4">
      <c r="D893" s="95"/>
    </row>
    <row r="894" spans="4:4">
      <c r="D894" s="95"/>
    </row>
    <row r="895" spans="4:4">
      <c r="D895" s="95"/>
    </row>
    <row r="896" spans="4:4">
      <c r="D896" s="95"/>
    </row>
    <row r="897" spans="4:4">
      <c r="D897" s="95"/>
    </row>
    <row r="898" spans="4:4">
      <c r="D898" s="95"/>
    </row>
    <row r="899" spans="4:4">
      <c r="D899" s="95"/>
    </row>
    <row r="900" spans="4:4">
      <c r="D900" s="95"/>
    </row>
    <row r="901" spans="4:4">
      <c r="D901" s="95"/>
    </row>
    <row r="902" spans="4:4">
      <c r="D902" s="95"/>
    </row>
    <row r="903" spans="4:4">
      <c r="D903" s="95"/>
    </row>
    <row r="904" spans="4:4">
      <c r="D904" s="95"/>
    </row>
    <row r="905" spans="4:4">
      <c r="D905" s="95"/>
    </row>
    <row r="906" spans="4:4">
      <c r="D906" s="95"/>
    </row>
    <row r="907" spans="4:4">
      <c r="D907" s="95"/>
    </row>
    <row r="908" spans="4:4">
      <c r="D908" s="95"/>
    </row>
    <row r="909" spans="4:4">
      <c r="D909" s="95"/>
    </row>
    <row r="910" spans="4:4">
      <c r="D910" s="95"/>
    </row>
    <row r="911" spans="4:4">
      <c r="D911" s="95"/>
    </row>
    <row r="912" spans="4:4">
      <c r="D912" s="95"/>
    </row>
    <row r="913" spans="4:4">
      <c r="D913" s="95"/>
    </row>
    <row r="914" spans="4:4">
      <c r="D914" s="95"/>
    </row>
    <row r="915" spans="4:4">
      <c r="D915" s="95"/>
    </row>
    <row r="916" spans="4:4">
      <c r="D916" s="95"/>
    </row>
    <row r="917" spans="4:4">
      <c r="D917" s="95"/>
    </row>
    <row r="918" spans="4:4">
      <c r="D918" s="95"/>
    </row>
    <row r="919" spans="4:4">
      <c r="D919" s="95"/>
    </row>
    <row r="920" spans="4:4">
      <c r="D920" s="95"/>
    </row>
    <row r="921" spans="4:4">
      <c r="D921" s="95"/>
    </row>
    <row r="922" spans="4:4">
      <c r="D922" s="95"/>
    </row>
    <row r="923" spans="4:4">
      <c r="D923" s="95"/>
    </row>
    <row r="924" spans="4:4">
      <c r="D924" s="95"/>
    </row>
    <row r="925" spans="4:4">
      <c r="D925" s="95"/>
    </row>
    <row r="926" spans="4:4">
      <c r="D926" s="95"/>
    </row>
    <row r="927" spans="4:4">
      <c r="D927" s="95"/>
    </row>
    <row r="928" spans="4:4">
      <c r="D928" s="95"/>
    </row>
    <row r="929" spans="4:4">
      <c r="D929" s="95"/>
    </row>
    <row r="930" spans="4:4">
      <c r="D930" s="95"/>
    </row>
    <row r="931" spans="4:4">
      <c r="D931" s="95"/>
    </row>
    <row r="932" spans="4:4">
      <c r="D932" s="95"/>
    </row>
    <row r="933" spans="4:4">
      <c r="D933" s="95"/>
    </row>
    <row r="934" spans="4:4">
      <c r="D934" s="95"/>
    </row>
    <row r="935" spans="4:4">
      <c r="D935" s="95"/>
    </row>
    <row r="936" spans="4:4">
      <c r="D936" s="95"/>
    </row>
    <row r="937" spans="4:4">
      <c r="D937" s="95"/>
    </row>
    <row r="938" spans="4:4">
      <c r="D938" s="95"/>
    </row>
    <row r="939" spans="4:4">
      <c r="D939" s="95"/>
    </row>
    <row r="940" spans="4:4">
      <c r="D940" s="95"/>
    </row>
    <row r="941" spans="4:4">
      <c r="D941" s="95"/>
    </row>
    <row r="942" spans="4:4">
      <c r="D942" s="95"/>
    </row>
    <row r="943" spans="4:4">
      <c r="D943" s="95"/>
    </row>
    <row r="944" spans="4:4">
      <c r="D944" s="95"/>
    </row>
    <row r="945" spans="4:4">
      <c r="D945" s="95"/>
    </row>
    <row r="946" spans="4:4">
      <c r="D946" s="95"/>
    </row>
    <row r="947" spans="4:4">
      <c r="D947" s="95"/>
    </row>
    <row r="948" spans="4:4">
      <c r="D948" s="95"/>
    </row>
    <row r="949" spans="4:4">
      <c r="D949" s="95"/>
    </row>
    <row r="950" spans="4:4">
      <c r="D950" s="95"/>
    </row>
    <row r="951" spans="4:4">
      <c r="D951" s="95"/>
    </row>
    <row r="952" spans="4:4">
      <c r="D952" s="95"/>
    </row>
    <row r="953" spans="4:4">
      <c r="D953" s="95"/>
    </row>
    <row r="954" spans="4:4">
      <c r="D954" s="95"/>
    </row>
    <row r="955" spans="4:4">
      <c r="D955" s="95"/>
    </row>
    <row r="956" spans="4:4">
      <c r="D956" s="95"/>
    </row>
    <row r="957" spans="4:4">
      <c r="D957" s="95"/>
    </row>
    <row r="958" spans="4:4">
      <c r="D958" s="95"/>
    </row>
    <row r="959" spans="4:4">
      <c r="D959" s="95"/>
    </row>
    <row r="960" spans="4:4">
      <c r="D960" s="95"/>
    </row>
    <row r="961" spans="4:4">
      <c r="D961" s="95"/>
    </row>
    <row r="962" spans="4:4">
      <c r="D962" s="95"/>
    </row>
    <row r="963" spans="4:4">
      <c r="D963" s="95"/>
    </row>
    <row r="964" spans="4:4">
      <c r="D964" s="95"/>
    </row>
    <row r="965" spans="4:4">
      <c r="D965" s="95"/>
    </row>
    <row r="966" spans="4:4">
      <c r="D966" s="95"/>
    </row>
    <row r="967" spans="4:4">
      <c r="D967" s="95"/>
    </row>
    <row r="968" spans="4:4">
      <c r="D968" s="95"/>
    </row>
    <row r="969" spans="4:4">
      <c r="D969" s="95"/>
    </row>
    <row r="970" spans="4:4">
      <c r="D970" s="95"/>
    </row>
    <row r="971" spans="4:4">
      <c r="D971" s="95"/>
    </row>
    <row r="972" spans="4:4">
      <c r="D972" s="95"/>
    </row>
    <row r="973" spans="4:4">
      <c r="D973" s="95"/>
    </row>
    <row r="974" spans="4:4">
      <c r="D974" s="95"/>
    </row>
    <row r="975" spans="4:4">
      <c r="D975" s="95"/>
    </row>
    <row r="976" spans="4:4">
      <c r="D976" s="95"/>
    </row>
    <row r="977" spans="4:4">
      <c r="D977" s="95"/>
    </row>
    <row r="978" spans="4:4">
      <c r="D978" s="95"/>
    </row>
    <row r="979" spans="4:4">
      <c r="D979" s="95"/>
    </row>
    <row r="980" spans="4:4">
      <c r="D980" s="95"/>
    </row>
    <row r="981" spans="4:4">
      <c r="D981" s="95"/>
    </row>
    <row r="982" spans="4:4">
      <c r="D982" s="95"/>
    </row>
    <row r="983" spans="4:4">
      <c r="D983" s="95"/>
    </row>
    <row r="984" spans="4:4">
      <c r="D984" s="95"/>
    </row>
    <row r="985" spans="4:4">
      <c r="D985" s="95"/>
    </row>
    <row r="986" spans="4:4">
      <c r="D986" s="95"/>
    </row>
    <row r="987" spans="4:4">
      <c r="D987" s="95"/>
    </row>
    <row r="988" spans="4:4">
      <c r="D988" s="95"/>
    </row>
    <row r="989" spans="4:4">
      <c r="D989" s="95"/>
    </row>
    <row r="990" spans="4:4">
      <c r="D990" s="95"/>
    </row>
    <row r="991" spans="4:4">
      <c r="D991" s="95"/>
    </row>
    <row r="992" spans="4:4">
      <c r="D992" s="95"/>
    </row>
    <row r="993" spans="4:4">
      <c r="D993" s="95"/>
    </row>
    <row r="994" spans="4:4">
      <c r="D994" s="95"/>
    </row>
    <row r="995" spans="4:4">
      <c r="D995" s="95"/>
    </row>
    <row r="996" spans="4:4">
      <c r="D996" s="95"/>
    </row>
    <row r="997" spans="4:4">
      <c r="D997" s="95"/>
    </row>
    <row r="998" spans="4:4">
      <c r="D998" s="95"/>
    </row>
    <row r="999" spans="4:4">
      <c r="D999" s="95"/>
    </row>
    <row r="1000" spans="4:4">
      <c r="D1000" s="95"/>
    </row>
  </sheetData>
  <pageMargins left="0.27559055119999998" right="0.27559055119999998" top="0.29527559060000003" bottom="0.29527559060000003" header="0.1181102362" footer="0.11811023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Folha de Pagamento</vt:lpstr>
      <vt:lpstr>FINANCEIRO</vt:lpstr>
      <vt:lpstr>Painel 20XX</vt:lpstr>
      <vt:lpstr>Geral</vt:lpstr>
      <vt:lpstr>Notas Fiscais Emitidas</vt:lpstr>
      <vt:lpstr>Controle de Consumo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Cédric Lamalle</cp:lastModifiedBy>
  <dcterms:created xsi:type="dcterms:W3CDTF">2018-02-21T14:46:07Z</dcterms:created>
  <dcterms:modified xsi:type="dcterms:W3CDTF">2018-02-21T14:46:07Z</dcterms:modified>
</cp:coreProperties>
</file>